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 defaultThemeVersion="124226"/>
  <xr:revisionPtr revIDLastSave="0" documentId="13_ncr:1_{A8070FF5-F85C-4129-915B-F028B3AA2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ланк заказа" sheetId="4" r:id="rId1"/>
    <sheet name="Склад отгрузка" sheetId="6" r:id="rId2"/>
    <sheet name="Сut Rite" sheetId="7" r:id="rId3"/>
    <sheet name="OptiPlaning" sheetId="9" r:id="rId4"/>
    <sheet name="Чертеж" sheetId="8" r:id="rId5"/>
  </sheets>
  <definedNames>
    <definedName name="_xlnm._FilterDatabase" localSheetId="0" hidden="1">'Бланк заказа'!$AC$28:$AC$97</definedName>
    <definedName name="AGT3Д">'Бланк заказа'!$AC$28:$AC$77</definedName>
    <definedName name="AGTSUPRAMAT">'Бланк заказа'!$AD$28:$AD$83</definedName>
    <definedName name="AGTоднотон">'Бланк заказа'!$AB$28:$AB$72</definedName>
    <definedName name="B.MATT">'Бланк заказа'!$AI$28:$AI$89</definedName>
    <definedName name="CLEAFгруппа1">'Бланк заказа'!$AE$28:$AE$69</definedName>
    <definedName name="CLEAFгруппа2">'Бланк заказа'!$AF$28:$AF$189</definedName>
    <definedName name="CLEAFгруппа3">'Бланк заказа'!$AG$28:$AG$75</definedName>
    <definedName name="EVOSOFT">'Бланк заказа'!$AJ$28:$AJ$58</definedName>
    <definedName name="FENIXБЕЛгр1" localSheetId="0">'Бланк заказа'!$AS$28:$AS$59</definedName>
    <definedName name="FENIXБЕЛгр2">'Бланк заказа'!$AT$28:$AT$38</definedName>
    <definedName name="FENIXЦВЕТгр1">'Бланк заказа'!$AU$28:$AU$58</definedName>
    <definedName name="FENIXЦВЕТгр2">'Бланк заказа'!$AV$28:$AV$37</definedName>
    <definedName name="PIOMBOCLEAF">'Бланк заказа'!$AH$28:$AH$69</definedName>
    <definedName name="SENOSANTopMattгруппа1">'Бланк заказа'!$AQ$28:$AQ$63</definedName>
    <definedName name="SENOSANTopMattгруппа2">'Бланк заказа'!$AR$28:$AR$35</definedName>
    <definedName name="SENOSANГРУППА1">'Бланк заказа'!$AN$28:$AN$50</definedName>
    <definedName name="SENOSANГРУППА2">'Бланк заказа'!$AO$28:$AO$39</definedName>
    <definedName name="SENOSANГРУППА3">'Бланк заказа'!$AP$28:$AP$45</definedName>
    <definedName name="SincroWood">'Бланк заказа'!$AK$28:$AK$44</definedName>
    <definedName name="SMARTГРУППА1">'Бланк заказа'!$AL$28:$AL$56</definedName>
    <definedName name="SMARTГРУППА2">'Бланк заказа'!$AM$28:$AM$69</definedName>
    <definedName name="_xlnm.Criteria" localSheetId="0">'Бланк заказа'!$AD$28:$AD$83</definedName>
    <definedName name="материал">'Бланк заказа'!$AD$25:$AD$30</definedName>
    <definedName name="_xlnm.Print_Area" localSheetId="0">'Бланк заказа'!$A$8:$P$74</definedName>
    <definedName name="_xlnm.Print_Area" localSheetId="1">'Склад отгрузка'!$A$1:$P$51</definedName>
    <definedName name="фасады">'Бланк заказа'!$AD$10:$AD$22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P6" i="6"/>
  <c r="P1" i="6" s="1"/>
  <c r="P22" i="4"/>
  <c r="G6" i="6"/>
  <c r="C7" i="6" l="1"/>
  <c r="H42" i="6"/>
  <c r="K27" i="9" l="1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L27" i="9"/>
  <c r="J27" i="9"/>
  <c r="I27" i="9"/>
  <c r="H27" i="9"/>
  <c r="G27" i="9"/>
  <c r="F27" i="9"/>
  <c r="E27" i="9"/>
  <c r="D27" i="9"/>
  <c r="C27" i="9"/>
  <c r="B27" i="9"/>
  <c r="A27" i="9"/>
  <c r="L26" i="9"/>
  <c r="J26" i="9"/>
  <c r="I26" i="9"/>
  <c r="H26" i="9"/>
  <c r="G26" i="9"/>
  <c r="F26" i="9"/>
  <c r="E26" i="9"/>
  <c r="D26" i="9"/>
  <c r="C26" i="9"/>
  <c r="B26" i="9"/>
  <c r="A26" i="9"/>
  <c r="L25" i="9"/>
  <c r="J25" i="9"/>
  <c r="I25" i="9"/>
  <c r="H25" i="9"/>
  <c r="G25" i="9"/>
  <c r="F25" i="9"/>
  <c r="E25" i="9"/>
  <c r="D25" i="9"/>
  <c r="C25" i="9"/>
  <c r="B25" i="9"/>
  <c r="A25" i="9"/>
  <c r="L24" i="9"/>
  <c r="J24" i="9"/>
  <c r="I24" i="9"/>
  <c r="H24" i="9"/>
  <c r="G24" i="9"/>
  <c r="F24" i="9"/>
  <c r="E24" i="9"/>
  <c r="D24" i="9"/>
  <c r="C24" i="9"/>
  <c r="B24" i="9"/>
  <c r="A24" i="9"/>
  <c r="L23" i="9"/>
  <c r="J23" i="9"/>
  <c r="I23" i="9"/>
  <c r="H23" i="9"/>
  <c r="G23" i="9"/>
  <c r="F23" i="9"/>
  <c r="E23" i="9"/>
  <c r="D23" i="9"/>
  <c r="C23" i="9"/>
  <c r="B23" i="9"/>
  <c r="A23" i="9"/>
  <c r="L22" i="9"/>
  <c r="J22" i="9"/>
  <c r="I22" i="9"/>
  <c r="H22" i="9"/>
  <c r="G22" i="9"/>
  <c r="F22" i="9"/>
  <c r="E22" i="9"/>
  <c r="D22" i="9"/>
  <c r="C22" i="9"/>
  <c r="B22" i="9"/>
  <c r="A22" i="9"/>
  <c r="L21" i="9"/>
  <c r="J21" i="9"/>
  <c r="I21" i="9"/>
  <c r="H21" i="9"/>
  <c r="G21" i="9"/>
  <c r="F21" i="9"/>
  <c r="E21" i="9"/>
  <c r="D21" i="9"/>
  <c r="C21" i="9"/>
  <c r="B21" i="9"/>
  <c r="A21" i="9"/>
  <c r="L20" i="9"/>
  <c r="J20" i="9"/>
  <c r="I20" i="9"/>
  <c r="H20" i="9"/>
  <c r="G20" i="9"/>
  <c r="F20" i="9"/>
  <c r="E20" i="9"/>
  <c r="D20" i="9"/>
  <c r="C20" i="9"/>
  <c r="B20" i="9"/>
  <c r="A20" i="9"/>
  <c r="L19" i="9"/>
  <c r="J19" i="9"/>
  <c r="I19" i="9"/>
  <c r="H19" i="9"/>
  <c r="G19" i="9"/>
  <c r="F19" i="9"/>
  <c r="E19" i="9"/>
  <c r="D19" i="9"/>
  <c r="C19" i="9"/>
  <c r="B19" i="9"/>
  <c r="A19" i="9"/>
  <c r="L18" i="9"/>
  <c r="J18" i="9"/>
  <c r="I18" i="9"/>
  <c r="H18" i="9"/>
  <c r="G18" i="9"/>
  <c r="F18" i="9"/>
  <c r="E18" i="9"/>
  <c r="D18" i="9"/>
  <c r="C18" i="9"/>
  <c r="B18" i="9"/>
  <c r="A18" i="9"/>
  <c r="L17" i="9"/>
  <c r="J17" i="9"/>
  <c r="I17" i="9"/>
  <c r="H17" i="9"/>
  <c r="G17" i="9"/>
  <c r="F17" i="9"/>
  <c r="E17" i="9"/>
  <c r="D17" i="9"/>
  <c r="C17" i="9"/>
  <c r="B17" i="9"/>
  <c r="A17" i="9"/>
  <c r="L16" i="9"/>
  <c r="J16" i="9"/>
  <c r="I16" i="9"/>
  <c r="H16" i="9"/>
  <c r="G16" i="9"/>
  <c r="F16" i="9"/>
  <c r="E16" i="9"/>
  <c r="D16" i="9"/>
  <c r="C16" i="9"/>
  <c r="B16" i="9"/>
  <c r="A16" i="9"/>
  <c r="L15" i="9"/>
  <c r="J15" i="9"/>
  <c r="I15" i="9"/>
  <c r="H15" i="9"/>
  <c r="G15" i="9"/>
  <c r="F15" i="9"/>
  <c r="E15" i="9"/>
  <c r="D15" i="9"/>
  <c r="C15" i="9"/>
  <c r="B15" i="9"/>
  <c r="A15" i="9"/>
  <c r="L14" i="9"/>
  <c r="J14" i="9"/>
  <c r="I14" i="9"/>
  <c r="H14" i="9"/>
  <c r="G14" i="9"/>
  <c r="F14" i="9"/>
  <c r="E14" i="9"/>
  <c r="D14" i="9"/>
  <c r="C14" i="9"/>
  <c r="B14" i="9"/>
  <c r="A14" i="9"/>
  <c r="L13" i="9"/>
  <c r="J13" i="9"/>
  <c r="I13" i="9"/>
  <c r="H13" i="9"/>
  <c r="G13" i="9"/>
  <c r="F13" i="9"/>
  <c r="E13" i="9"/>
  <c r="D13" i="9"/>
  <c r="C13" i="9"/>
  <c r="B13" i="9"/>
  <c r="A13" i="9"/>
  <c r="L12" i="9"/>
  <c r="J12" i="9"/>
  <c r="I12" i="9"/>
  <c r="H12" i="9"/>
  <c r="G12" i="9"/>
  <c r="F12" i="9"/>
  <c r="E12" i="9"/>
  <c r="D12" i="9"/>
  <c r="C12" i="9"/>
  <c r="B12" i="9"/>
  <c r="A12" i="9"/>
  <c r="L11" i="9"/>
  <c r="J11" i="9"/>
  <c r="I11" i="9"/>
  <c r="H11" i="9"/>
  <c r="G11" i="9"/>
  <c r="F11" i="9"/>
  <c r="E11" i="9"/>
  <c r="D11" i="9"/>
  <c r="C11" i="9"/>
  <c r="B11" i="9"/>
  <c r="A11" i="9"/>
  <c r="L10" i="9"/>
  <c r="J10" i="9"/>
  <c r="I10" i="9"/>
  <c r="H10" i="9"/>
  <c r="G10" i="9"/>
  <c r="F10" i="9"/>
  <c r="E10" i="9"/>
  <c r="D10" i="9"/>
  <c r="C10" i="9"/>
  <c r="B10" i="9"/>
  <c r="A10" i="9"/>
  <c r="L9" i="9"/>
  <c r="J9" i="9"/>
  <c r="I9" i="9"/>
  <c r="H9" i="9"/>
  <c r="G9" i="9"/>
  <c r="F9" i="9"/>
  <c r="E9" i="9"/>
  <c r="D9" i="9"/>
  <c r="C9" i="9"/>
  <c r="B9" i="9"/>
  <c r="A9" i="9"/>
  <c r="L8" i="9"/>
  <c r="J8" i="9"/>
  <c r="I8" i="9"/>
  <c r="H8" i="9"/>
  <c r="G8" i="9"/>
  <c r="F8" i="9"/>
  <c r="E8" i="9"/>
  <c r="D8" i="9"/>
  <c r="C8" i="9"/>
  <c r="B8" i="9"/>
  <c r="A8" i="9"/>
  <c r="L7" i="9"/>
  <c r="J7" i="9"/>
  <c r="I7" i="9"/>
  <c r="H7" i="9"/>
  <c r="G7" i="9"/>
  <c r="F7" i="9"/>
  <c r="E7" i="9"/>
  <c r="D7" i="9"/>
  <c r="C7" i="9"/>
  <c r="B7" i="9"/>
  <c r="A7" i="9"/>
  <c r="L6" i="9"/>
  <c r="J6" i="9"/>
  <c r="I6" i="9"/>
  <c r="H6" i="9"/>
  <c r="G6" i="9"/>
  <c r="F6" i="9"/>
  <c r="E6" i="9"/>
  <c r="D6" i="9"/>
  <c r="C6" i="9"/>
  <c r="B6" i="9"/>
  <c r="A6" i="9"/>
  <c r="L5" i="9"/>
  <c r="J5" i="9"/>
  <c r="I5" i="9"/>
  <c r="H5" i="9"/>
  <c r="G5" i="9"/>
  <c r="F5" i="9"/>
  <c r="E5" i="9"/>
  <c r="D5" i="9"/>
  <c r="C5" i="9"/>
  <c r="B5" i="9"/>
  <c r="A5" i="9"/>
  <c r="L4" i="9"/>
  <c r="J4" i="9"/>
  <c r="I4" i="9"/>
  <c r="H4" i="9"/>
  <c r="G4" i="9"/>
  <c r="F4" i="9"/>
  <c r="E4" i="9"/>
  <c r="D4" i="9"/>
  <c r="C4" i="9"/>
  <c r="B4" i="9"/>
  <c r="A4" i="9"/>
  <c r="L3" i="9"/>
  <c r="J3" i="9"/>
  <c r="I3" i="9"/>
  <c r="H3" i="9"/>
  <c r="G3" i="9"/>
  <c r="F3" i="9"/>
  <c r="E3" i="9"/>
  <c r="D3" i="9"/>
  <c r="C3" i="9"/>
  <c r="B3" i="9"/>
  <c r="A3" i="9"/>
  <c r="O27" i="7" l="1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H44" i="6" l="1"/>
  <c r="M62" i="4" l="1"/>
  <c r="L62" i="4"/>
  <c r="H62" i="4" l="1"/>
  <c r="H48" i="6" s="1"/>
  <c r="U29" i="4"/>
  <c r="V29" i="4" s="1"/>
  <c r="U30" i="4"/>
  <c r="V30" i="4" s="1"/>
  <c r="U31" i="4"/>
  <c r="V31" i="4" s="1"/>
  <c r="R21" i="4" l="1"/>
  <c r="H68" i="4" l="1"/>
  <c r="A8" i="6"/>
  <c r="J1" i="6" s="1"/>
  <c r="J6" i="6"/>
  <c r="E8" i="6"/>
  <c r="P16" i="6" l="1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U47" i="4" l="1"/>
  <c r="S45" i="4"/>
  <c r="R29" i="4" l="1"/>
  <c r="H66" i="4" s="1"/>
  <c r="M16" i="6" l="1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15" i="6"/>
  <c r="M1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4" i="7"/>
  <c r="N3" i="7"/>
  <c r="O3" i="7"/>
  <c r="W53" i="4" l="1"/>
  <c r="J13" i="6" l="1"/>
  <c r="O16" i="6" l="1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15" i="6"/>
  <c r="O14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15" i="6"/>
  <c r="N14" i="6"/>
  <c r="L16" i="6"/>
  <c r="L17" i="6"/>
  <c r="L18" i="6"/>
  <c r="L19" i="6"/>
  <c r="L20" i="6"/>
  <c r="L21" i="6"/>
  <c r="L22" i="6"/>
  <c r="L23" i="6"/>
  <c r="L24" i="6"/>
  <c r="L25" i="6"/>
  <c r="L15" i="6"/>
  <c r="L14" i="6"/>
  <c r="N10" i="6" l="1"/>
  <c r="N9" i="6"/>
  <c r="N8" i="6"/>
  <c r="M11" i="6"/>
  <c r="M10" i="6"/>
  <c r="M9" i="6"/>
  <c r="M8" i="6"/>
  <c r="O13" i="6"/>
  <c r="O12" i="6"/>
  <c r="N13" i="6"/>
  <c r="N12" i="6"/>
  <c r="Z30" i="4" l="1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29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30" i="4"/>
  <c r="Y29" i="4"/>
  <c r="M13" i="6"/>
  <c r="L13" i="6"/>
  <c r="M12" i="6"/>
  <c r="L12" i="6"/>
  <c r="K13" i="6"/>
  <c r="K12" i="6"/>
  <c r="Y55" i="4" l="1"/>
  <c r="Z55" i="4"/>
  <c r="Y58" i="4" l="1"/>
  <c r="H67" i="4" s="1"/>
  <c r="K55" i="4"/>
  <c r="H47" i="6" s="1"/>
  <c r="H46" i="6" l="1"/>
  <c r="C15" i="7"/>
  <c r="C13" i="7"/>
  <c r="A12" i="7"/>
  <c r="B14" i="7"/>
  <c r="H3" i="7" l="1"/>
  <c r="M27" i="7" l="1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15" i="6"/>
  <c r="K14" i="6"/>
  <c r="I38" i="6" l="1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B14" i="6" l="1"/>
  <c r="C14" i="6"/>
  <c r="D14" i="6"/>
  <c r="E14" i="6"/>
  <c r="F14" i="6"/>
  <c r="G14" i="6"/>
  <c r="H14" i="6"/>
  <c r="J14" i="6"/>
  <c r="B15" i="6"/>
  <c r="C15" i="6"/>
  <c r="D15" i="6"/>
  <c r="E15" i="6"/>
  <c r="F15" i="6"/>
  <c r="G15" i="6"/>
  <c r="H15" i="6"/>
  <c r="J15" i="6"/>
  <c r="B16" i="6"/>
  <c r="C16" i="6"/>
  <c r="D16" i="6"/>
  <c r="E16" i="6"/>
  <c r="F16" i="6"/>
  <c r="G16" i="6"/>
  <c r="H16" i="6"/>
  <c r="J16" i="6"/>
  <c r="B17" i="6"/>
  <c r="C17" i="6"/>
  <c r="D17" i="6"/>
  <c r="E17" i="6"/>
  <c r="F17" i="6"/>
  <c r="G17" i="6"/>
  <c r="H17" i="6"/>
  <c r="J17" i="6"/>
  <c r="B18" i="6"/>
  <c r="C18" i="6"/>
  <c r="D18" i="6"/>
  <c r="E18" i="6"/>
  <c r="F18" i="6"/>
  <c r="G18" i="6"/>
  <c r="H18" i="6"/>
  <c r="J18" i="6"/>
  <c r="B19" i="6"/>
  <c r="C19" i="6"/>
  <c r="D19" i="6"/>
  <c r="E19" i="6"/>
  <c r="F19" i="6"/>
  <c r="G19" i="6"/>
  <c r="H19" i="6"/>
  <c r="J19" i="6"/>
  <c r="B20" i="6"/>
  <c r="C20" i="6"/>
  <c r="D20" i="6"/>
  <c r="E20" i="6"/>
  <c r="F20" i="6"/>
  <c r="G20" i="6"/>
  <c r="H20" i="6"/>
  <c r="J20" i="6"/>
  <c r="B21" i="6"/>
  <c r="C21" i="6"/>
  <c r="D21" i="6"/>
  <c r="E21" i="6"/>
  <c r="F21" i="6"/>
  <c r="G21" i="6"/>
  <c r="H21" i="6"/>
  <c r="J21" i="6"/>
  <c r="B22" i="6"/>
  <c r="C22" i="6"/>
  <c r="D22" i="6"/>
  <c r="E22" i="6"/>
  <c r="F22" i="6"/>
  <c r="G22" i="6"/>
  <c r="H22" i="6"/>
  <c r="J22" i="6"/>
  <c r="B23" i="6"/>
  <c r="C23" i="6"/>
  <c r="D23" i="6"/>
  <c r="E23" i="6"/>
  <c r="F23" i="6"/>
  <c r="G23" i="6"/>
  <c r="H23" i="6"/>
  <c r="J23" i="6"/>
  <c r="B24" i="6"/>
  <c r="C24" i="6"/>
  <c r="D24" i="6"/>
  <c r="E24" i="6"/>
  <c r="F24" i="6"/>
  <c r="G24" i="6"/>
  <c r="H24" i="6"/>
  <c r="J24" i="6"/>
  <c r="B25" i="6"/>
  <c r="C25" i="6"/>
  <c r="D25" i="6"/>
  <c r="E25" i="6"/>
  <c r="F25" i="6"/>
  <c r="G25" i="6"/>
  <c r="H25" i="6"/>
  <c r="J25" i="6"/>
  <c r="B26" i="6"/>
  <c r="C26" i="6"/>
  <c r="D26" i="6"/>
  <c r="E26" i="6"/>
  <c r="F26" i="6"/>
  <c r="G26" i="6"/>
  <c r="H26" i="6"/>
  <c r="J26" i="6"/>
  <c r="B27" i="6"/>
  <c r="C27" i="6"/>
  <c r="D27" i="6"/>
  <c r="E27" i="6"/>
  <c r="F27" i="6"/>
  <c r="G27" i="6"/>
  <c r="H27" i="6"/>
  <c r="J27" i="6"/>
  <c r="B28" i="6"/>
  <c r="C28" i="6"/>
  <c r="D28" i="6"/>
  <c r="E28" i="6"/>
  <c r="F28" i="6"/>
  <c r="G28" i="6"/>
  <c r="H28" i="6"/>
  <c r="J28" i="6"/>
  <c r="B29" i="6"/>
  <c r="C29" i="6"/>
  <c r="D29" i="6"/>
  <c r="E29" i="6"/>
  <c r="F29" i="6"/>
  <c r="G29" i="6"/>
  <c r="H29" i="6"/>
  <c r="J29" i="6"/>
  <c r="K17" i="7"/>
  <c r="K18" i="7"/>
  <c r="K19" i="7"/>
  <c r="K20" i="7"/>
  <c r="K21" i="7"/>
  <c r="K22" i="7"/>
  <c r="K23" i="7"/>
  <c r="K24" i="7"/>
  <c r="K25" i="7"/>
  <c r="K26" i="7"/>
  <c r="C27" i="7"/>
  <c r="C26" i="7"/>
  <c r="C25" i="7"/>
  <c r="C24" i="7"/>
  <c r="C23" i="7"/>
  <c r="C22" i="7"/>
  <c r="C21" i="7"/>
  <c r="C20" i="7"/>
  <c r="C19" i="7"/>
  <c r="C18" i="7"/>
  <c r="C17" i="7"/>
  <c r="C16" i="7"/>
  <c r="C14" i="7"/>
  <c r="C12" i="7"/>
  <c r="C11" i="7"/>
  <c r="C10" i="7"/>
  <c r="C9" i="7"/>
  <c r="C8" i="7"/>
  <c r="C7" i="7"/>
  <c r="C6" i="7"/>
  <c r="C5" i="7"/>
  <c r="C4" i="7"/>
  <c r="J5" i="7"/>
  <c r="I5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2" i="7"/>
  <c r="B11" i="7"/>
  <c r="B10" i="7"/>
  <c r="B9" i="7"/>
  <c r="B8" i="7"/>
  <c r="B7" i="7"/>
  <c r="B6" i="7"/>
  <c r="B5" i="7"/>
  <c r="B4" i="7"/>
  <c r="B13" i="7"/>
  <c r="B3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H7" i="7"/>
  <c r="H6" i="7"/>
  <c r="H5" i="7"/>
  <c r="G8" i="7"/>
  <c r="G7" i="7"/>
  <c r="G6" i="7"/>
  <c r="G5" i="7"/>
  <c r="L27" i="7"/>
  <c r="C3" i="7"/>
  <c r="J4" i="7"/>
  <c r="J3" i="7"/>
  <c r="G4" i="7"/>
  <c r="G3" i="7"/>
  <c r="I3" i="7"/>
  <c r="H4" i="7"/>
  <c r="I4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27" i="7"/>
  <c r="K3" i="7"/>
  <c r="F27" i="7"/>
  <c r="E27" i="7"/>
  <c r="D27" i="7"/>
  <c r="A27" i="7"/>
  <c r="L26" i="7"/>
  <c r="F26" i="7"/>
  <c r="E26" i="7"/>
  <c r="D26" i="7"/>
  <c r="A26" i="7"/>
  <c r="L25" i="7"/>
  <c r="F25" i="7"/>
  <c r="E25" i="7"/>
  <c r="D25" i="7"/>
  <c r="A25" i="7"/>
  <c r="L24" i="7"/>
  <c r="F24" i="7"/>
  <c r="E24" i="7"/>
  <c r="D24" i="7"/>
  <c r="A24" i="7"/>
  <c r="L23" i="7"/>
  <c r="F23" i="7"/>
  <c r="E23" i="7"/>
  <c r="D23" i="7"/>
  <c r="A23" i="7"/>
  <c r="L22" i="7"/>
  <c r="F22" i="7"/>
  <c r="E22" i="7"/>
  <c r="D22" i="7"/>
  <c r="A22" i="7"/>
  <c r="L21" i="7"/>
  <c r="F21" i="7"/>
  <c r="E21" i="7"/>
  <c r="D21" i="7"/>
  <c r="A21" i="7"/>
  <c r="L20" i="7"/>
  <c r="F20" i="7"/>
  <c r="E20" i="7"/>
  <c r="D20" i="7"/>
  <c r="A20" i="7"/>
  <c r="L19" i="7"/>
  <c r="F19" i="7"/>
  <c r="E19" i="7"/>
  <c r="D19" i="7"/>
  <c r="A19" i="7"/>
  <c r="L18" i="7"/>
  <c r="F18" i="7"/>
  <c r="E18" i="7"/>
  <c r="D18" i="7"/>
  <c r="A18" i="7"/>
  <c r="L17" i="7"/>
  <c r="F17" i="7"/>
  <c r="E17" i="7"/>
  <c r="D17" i="7"/>
  <c r="A17" i="7"/>
  <c r="L16" i="7"/>
  <c r="F16" i="7"/>
  <c r="E16" i="7"/>
  <c r="D16" i="7"/>
  <c r="A16" i="7"/>
  <c r="L15" i="7"/>
  <c r="F15" i="7"/>
  <c r="E15" i="7"/>
  <c r="D15" i="7"/>
  <c r="A15" i="7"/>
  <c r="L14" i="7"/>
  <c r="F14" i="7"/>
  <c r="E14" i="7"/>
  <c r="D14" i="7"/>
  <c r="A14" i="7"/>
  <c r="L13" i="7"/>
  <c r="F13" i="7"/>
  <c r="E13" i="7"/>
  <c r="D13" i="7"/>
  <c r="A13" i="7"/>
  <c r="L12" i="7"/>
  <c r="F12" i="7"/>
  <c r="E12" i="7"/>
  <c r="D12" i="7"/>
  <c r="L11" i="7"/>
  <c r="F11" i="7"/>
  <c r="E11" i="7"/>
  <c r="D11" i="7"/>
  <c r="A11" i="7"/>
  <c r="L10" i="7"/>
  <c r="F10" i="7"/>
  <c r="E10" i="7"/>
  <c r="D10" i="7"/>
  <c r="A10" i="7"/>
  <c r="L9" i="7"/>
  <c r="F9" i="7"/>
  <c r="E9" i="7"/>
  <c r="D9" i="7"/>
  <c r="A9" i="7"/>
  <c r="L8" i="7"/>
  <c r="F8" i="7"/>
  <c r="E8" i="7"/>
  <c r="D8" i="7"/>
  <c r="A8" i="7"/>
  <c r="L7" i="7"/>
  <c r="F7" i="7"/>
  <c r="E7" i="7"/>
  <c r="D7" i="7"/>
  <c r="A7" i="7"/>
  <c r="L6" i="7"/>
  <c r="F6" i="7"/>
  <c r="E6" i="7"/>
  <c r="D6" i="7"/>
  <c r="A6" i="7"/>
  <c r="L5" i="7"/>
  <c r="F5" i="7"/>
  <c r="E5" i="7"/>
  <c r="D5" i="7"/>
  <c r="A5" i="7"/>
  <c r="L4" i="7"/>
  <c r="F4" i="7"/>
  <c r="E4" i="7"/>
  <c r="D4" i="7"/>
  <c r="A4" i="7"/>
  <c r="L3" i="7"/>
  <c r="F3" i="7"/>
  <c r="E3" i="7"/>
  <c r="D3" i="7"/>
  <c r="A3" i="7"/>
  <c r="X30" i="4" l="1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X29" i="4"/>
  <c r="W29" i="4"/>
  <c r="H54" i="4" l="1"/>
  <c r="U32" i="4"/>
  <c r="V32" i="4" s="1"/>
  <c r="U33" i="4"/>
  <c r="V33" i="4" s="1"/>
  <c r="U34" i="4"/>
  <c r="V34" i="4" s="1"/>
  <c r="U35" i="4"/>
  <c r="V35" i="4" s="1"/>
  <c r="U36" i="4"/>
  <c r="V36" i="4" s="1"/>
  <c r="U37" i="4"/>
  <c r="V37" i="4" s="1"/>
  <c r="U38" i="4"/>
  <c r="V38" i="4" s="1"/>
  <c r="U39" i="4"/>
  <c r="V39" i="4" s="1"/>
  <c r="U40" i="4"/>
  <c r="V40" i="4" s="1"/>
  <c r="U41" i="4"/>
  <c r="V41" i="4" s="1"/>
  <c r="U42" i="4"/>
  <c r="V42" i="4" s="1"/>
  <c r="U43" i="4"/>
  <c r="V43" i="4" s="1"/>
  <c r="U44" i="4"/>
  <c r="V44" i="4" s="1"/>
  <c r="U45" i="4"/>
  <c r="V45" i="4" s="1"/>
  <c r="U46" i="4"/>
  <c r="V46" i="4" s="1"/>
  <c r="V47" i="4"/>
  <c r="U48" i="4"/>
  <c r="V48" i="4" s="1"/>
  <c r="U49" i="4"/>
  <c r="V49" i="4" s="1"/>
  <c r="U50" i="4"/>
  <c r="V50" i="4" s="1"/>
  <c r="U51" i="4"/>
  <c r="V51" i="4" s="1"/>
  <c r="U52" i="4"/>
  <c r="V52" i="4" s="1"/>
  <c r="U53" i="4"/>
  <c r="V53" i="4" s="1"/>
  <c r="S30" i="4"/>
  <c r="T30" i="4" s="1"/>
  <c r="S31" i="4"/>
  <c r="T31" i="4" s="1"/>
  <c r="S32" i="4"/>
  <c r="T32" i="4" s="1"/>
  <c r="S33" i="4"/>
  <c r="T33" i="4" s="1"/>
  <c r="S34" i="4"/>
  <c r="T34" i="4" s="1"/>
  <c r="S35" i="4"/>
  <c r="T35" i="4" s="1"/>
  <c r="S36" i="4"/>
  <c r="T36" i="4" s="1"/>
  <c r="S37" i="4"/>
  <c r="T37" i="4" s="1"/>
  <c r="S38" i="4"/>
  <c r="T38" i="4" s="1"/>
  <c r="S39" i="4"/>
  <c r="T39" i="4" s="1"/>
  <c r="S40" i="4"/>
  <c r="T40" i="4" s="1"/>
  <c r="S41" i="4"/>
  <c r="T41" i="4" s="1"/>
  <c r="S42" i="4"/>
  <c r="T42" i="4" s="1"/>
  <c r="S43" i="4"/>
  <c r="T43" i="4" s="1"/>
  <c r="S44" i="4"/>
  <c r="T44" i="4" s="1"/>
  <c r="T45" i="4"/>
  <c r="S46" i="4"/>
  <c r="T46" i="4" s="1"/>
  <c r="S47" i="4"/>
  <c r="T47" i="4" s="1"/>
  <c r="S48" i="4"/>
  <c r="T48" i="4" s="1"/>
  <c r="S49" i="4"/>
  <c r="T49" i="4" s="1"/>
  <c r="S50" i="4"/>
  <c r="T50" i="4" s="1"/>
  <c r="S51" i="4"/>
  <c r="T51" i="4" s="1"/>
  <c r="S52" i="4"/>
  <c r="T52" i="4" s="1"/>
  <c r="S53" i="4"/>
  <c r="T53" i="4" s="1"/>
  <c r="S29" i="4"/>
  <c r="T29" i="4" s="1"/>
  <c r="V55" i="4" l="1"/>
  <c r="W55" i="4"/>
  <c r="X55" i="4"/>
  <c r="U55" i="4"/>
  <c r="Y59" i="4" l="1"/>
  <c r="Y60" i="4" s="1"/>
  <c r="Y61" i="4" s="1"/>
  <c r="H57" i="4" s="1"/>
  <c r="AA15" i="4" s="1"/>
  <c r="H61" i="4"/>
  <c r="H65" i="4" s="1"/>
  <c r="H56" i="4"/>
  <c r="AA13" i="4" s="1"/>
  <c r="H59" i="4" l="1"/>
  <c r="H49" i="6"/>
  <c r="J31" i="6"/>
  <c r="J32" i="6"/>
  <c r="J33" i="6"/>
  <c r="J34" i="6"/>
  <c r="J35" i="6"/>
  <c r="J36" i="6"/>
  <c r="J37" i="6"/>
  <c r="J38" i="6"/>
  <c r="H31" i="6"/>
  <c r="H32" i="6"/>
  <c r="H33" i="6"/>
  <c r="H34" i="6"/>
  <c r="H35" i="6"/>
  <c r="H36" i="6"/>
  <c r="H37" i="6"/>
  <c r="H38" i="6"/>
  <c r="G31" i="6"/>
  <c r="G32" i="6"/>
  <c r="G33" i="6"/>
  <c r="G34" i="6"/>
  <c r="G35" i="6"/>
  <c r="G36" i="6"/>
  <c r="G37" i="6"/>
  <c r="G38" i="6"/>
  <c r="F31" i="6"/>
  <c r="F32" i="6"/>
  <c r="F33" i="6"/>
  <c r="F34" i="6"/>
  <c r="F35" i="6"/>
  <c r="F36" i="6"/>
  <c r="F37" i="6"/>
  <c r="F38" i="6"/>
  <c r="E31" i="6"/>
  <c r="E32" i="6"/>
  <c r="E33" i="6"/>
  <c r="E34" i="6"/>
  <c r="E35" i="6"/>
  <c r="E36" i="6"/>
  <c r="E37" i="6"/>
  <c r="E38" i="6"/>
  <c r="D31" i="6"/>
  <c r="D32" i="6"/>
  <c r="D33" i="6"/>
  <c r="D34" i="6"/>
  <c r="D35" i="6"/>
  <c r="D36" i="6"/>
  <c r="D37" i="6"/>
  <c r="D38" i="6"/>
  <c r="C31" i="6"/>
  <c r="C32" i="6"/>
  <c r="C33" i="6"/>
  <c r="C34" i="6"/>
  <c r="C35" i="6"/>
  <c r="C36" i="6"/>
  <c r="C37" i="6"/>
  <c r="C38" i="6"/>
  <c r="B31" i="6"/>
  <c r="B32" i="6"/>
  <c r="B33" i="6"/>
  <c r="B34" i="6"/>
  <c r="B35" i="6"/>
  <c r="B36" i="6"/>
  <c r="B37" i="6"/>
  <c r="B38" i="6"/>
  <c r="A34" i="6"/>
  <c r="A35" i="6"/>
  <c r="A36" i="6"/>
  <c r="A37" i="6"/>
  <c r="A38" i="6"/>
  <c r="A31" i="6"/>
  <c r="A32" i="6"/>
  <c r="A33" i="6"/>
  <c r="T55" i="4" l="1"/>
  <c r="H55" i="4" s="1"/>
  <c r="H58" i="4" s="1"/>
  <c r="H63" i="4" l="1"/>
  <c r="J55" i="4"/>
  <c r="H64" i="4" l="1"/>
  <c r="H70" i="4" s="1"/>
  <c r="H45" i="6"/>
  <c r="H41" i="6"/>
  <c r="P15" i="6" l="1"/>
  <c r="J30" i="6"/>
  <c r="H30" i="6"/>
  <c r="G30" i="6"/>
  <c r="E30" i="6"/>
  <c r="F30" i="6"/>
  <c r="A17" i="6"/>
  <c r="D30" i="6"/>
  <c r="C30" i="6"/>
  <c r="B30" i="6"/>
  <c r="P11" i="6"/>
  <c r="P10" i="6"/>
  <c r="P9" i="6"/>
  <c r="A15" i="6"/>
  <c r="A16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14" i="6"/>
  <c r="H39" i="6" l="1"/>
  <c r="H43" i="6" l="1"/>
  <c r="H40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Таблица2" description="Соединение с запросом &quot;Таблица2&quot; в книге." type="5" refreshedVersion="6" background="1">
    <dbPr connection="Provider=Microsoft.Mashup.OleDb.1;Data Source=$Workbook$;Location=Таблица2;Extended Properties=&quot;&quot;" command="SELECT * FROM [Таблица2]"/>
  </connection>
</connections>
</file>

<file path=xl/sharedStrings.xml><?xml version="1.0" encoding="utf-8"?>
<sst xmlns="http://schemas.openxmlformats.org/spreadsheetml/2006/main" count="788" uniqueCount="667">
  <si>
    <t>№</t>
  </si>
  <si>
    <t>РАЗМЕР ДЕТАЛИ, ММ</t>
  </si>
  <si>
    <t>ПРИМЕЧАНИЯ</t>
  </si>
  <si>
    <t>Выс, мм</t>
  </si>
  <si>
    <t>пвх</t>
  </si>
  <si>
    <t>Шир,мм</t>
  </si>
  <si>
    <t>Деталь м2</t>
  </si>
  <si>
    <t>Итого: кол-во кромки, м.п.</t>
  </si>
  <si>
    <t>Периметр с кромкой</t>
  </si>
  <si>
    <t>S, m2</t>
  </si>
  <si>
    <t>Упаковка в картон, евро</t>
  </si>
  <si>
    <t>материал</t>
  </si>
  <si>
    <t xml:space="preserve">кромка </t>
  </si>
  <si>
    <t xml:space="preserve">        </t>
  </si>
  <si>
    <t>присадка</t>
  </si>
  <si>
    <t>Дата готовности</t>
  </si>
  <si>
    <t xml:space="preserve">Все размеры, количество и материал  указаны верно.                                   Подпись  _______________________     </t>
  </si>
  <si>
    <t>*В бланке указываются размеры ГОТОВЫХ деталей с учетом ПВХ.</t>
  </si>
  <si>
    <t>* Первый размер деталей указывает направление структуры</t>
  </si>
  <si>
    <t>менеджер</t>
  </si>
  <si>
    <t>Заказчик</t>
  </si>
  <si>
    <t>Маргарита</t>
  </si>
  <si>
    <t>Карина</t>
  </si>
  <si>
    <t>Инт. Ручка</t>
  </si>
  <si>
    <t>Кол- во</t>
  </si>
  <si>
    <t>SincroWood</t>
  </si>
  <si>
    <t>Размер готового изделия с учетом кромки.</t>
  </si>
  <si>
    <t>Укажите кромку ПВХ</t>
  </si>
  <si>
    <t>Указывается приоритетность порезки по текстуре: Y-есть/ N-нет</t>
  </si>
  <si>
    <t>Укажите наличие радиусов, пазов, углов и т.д., а также их размеры</t>
  </si>
  <si>
    <t>К-во</t>
  </si>
  <si>
    <t>X1</t>
  </si>
  <si>
    <t>X2</t>
  </si>
  <si>
    <t>Y1</t>
  </si>
  <si>
    <t>Y2</t>
  </si>
  <si>
    <t>Структура</t>
  </si>
  <si>
    <t>Примечание</t>
  </si>
  <si>
    <t>пвх X2</t>
  </si>
  <si>
    <t>пвх X1</t>
  </si>
  <si>
    <t>пвх Y1</t>
  </si>
  <si>
    <t>пвх Y2</t>
  </si>
  <si>
    <t>по X</t>
  </si>
  <si>
    <t>по Y</t>
  </si>
  <si>
    <t>Фрезерка под петлю d=35mm</t>
  </si>
  <si>
    <t>Ширина, Y</t>
  </si>
  <si>
    <t>Арина</t>
  </si>
  <si>
    <t>Наталья</t>
  </si>
  <si>
    <t>город</t>
  </si>
  <si>
    <t xml:space="preserve">*Внимание! Цены в иностранной валюте указаны справочно и не являются публичной офертой! Все расчеты осуществляются в белорусских рублях. </t>
  </si>
  <si>
    <t>Заказчик________________</t>
  </si>
  <si>
    <t>Периметр деталей, м.п.</t>
  </si>
  <si>
    <t>Кол-во деталей, шт</t>
  </si>
  <si>
    <t>Площадь деталей, м2</t>
  </si>
  <si>
    <t>Количество кромки, м.п.</t>
  </si>
  <si>
    <t>SHERWOODSO71</t>
  </si>
  <si>
    <t>HM00</t>
  </si>
  <si>
    <t>HM01</t>
  </si>
  <si>
    <t>HM02</t>
  </si>
  <si>
    <t>HM03</t>
  </si>
  <si>
    <t>HM04</t>
  </si>
  <si>
    <t>HM05</t>
  </si>
  <si>
    <t>HM06</t>
  </si>
  <si>
    <t>HM07</t>
  </si>
  <si>
    <t>HM08</t>
  </si>
  <si>
    <t>1633-8</t>
  </si>
  <si>
    <t>1633-7</t>
  </si>
  <si>
    <t>0926-9</t>
  </si>
  <si>
    <t>0926-7</t>
  </si>
  <si>
    <t>1027-2</t>
  </si>
  <si>
    <t>1532-1</t>
  </si>
  <si>
    <t>AGTоднотон</t>
  </si>
  <si>
    <t>600</t>
  </si>
  <si>
    <t>AGT3Д</t>
  </si>
  <si>
    <t>AGTSUPRAMAT</t>
  </si>
  <si>
    <t>CLEAFгруппа1</t>
  </si>
  <si>
    <t>CLEAFгруппа2</t>
  </si>
  <si>
    <t>CLEAFгруппа3</t>
  </si>
  <si>
    <t>PIOMBOCLEAF</t>
  </si>
  <si>
    <t>номер заказа</t>
  </si>
  <si>
    <t>Код материала</t>
  </si>
  <si>
    <t>Структура Y/N</t>
  </si>
  <si>
    <t>Высота, Х</t>
  </si>
  <si>
    <t>Сумма периметра</t>
  </si>
  <si>
    <t>MALOYAFB02</t>
  </si>
  <si>
    <t>MATRIXLM62</t>
  </si>
  <si>
    <t>MATRIXLM63</t>
  </si>
  <si>
    <t>ALPACAFC43</t>
  </si>
  <si>
    <t>ALPACAFC44</t>
  </si>
  <si>
    <t>ARESFB11</t>
  </si>
  <si>
    <t>ARESFB48</t>
  </si>
  <si>
    <t>ARESFB50</t>
  </si>
  <si>
    <t>ARESFB51</t>
  </si>
  <si>
    <t>ARESUA91</t>
  </si>
  <si>
    <t>AZIMUTSO24</t>
  </si>
  <si>
    <t>AZIMUTSO25</t>
  </si>
  <si>
    <t>AZIMUTSO27</t>
  </si>
  <si>
    <t>AZIMUTSO28</t>
  </si>
  <si>
    <t>AZIMUTBO11</t>
  </si>
  <si>
    <t>BRUCIATOU129</t>
  </si>
  <si>
    <t>ENGADINASO60</t>
  </si>
  <si>
    <t>ENGADINASO61</t>
  </si>
  <si>
    <t>ENGADINASO65</t>
  </si>
  <si>
    <t>ENGADINASO63</t>
  </si>
  <si>
    <t>ESPERIAS133</t>
  </si>
  <si>
    <t>ESPERIAS136</t>
  </si>
  <si>
    <t>FRONDAS156</t>
  </si>
  <si>
    <t>FRONDAS164</t>
  </si>
  <si>
    <t>NADIRLN01</t>
  </si>
  <si>
    <t>NADIRLN02</t>
  </si>
  <si>
    <t>SHERWOODFA68</t>
  </si>
  <si>
    <t>SHERWOODSO72</t>
  </si>
  <si>
    <t>SCACCOMATFA33</t>
  </si>
  <si>
    <t>SPIGATOFA96</t>
  </si>
  <si>
    <t>TRANCHELM08</t>
  </si>
  <si>
    <t>TRANCHELM09</t>
  </si>
  <si>
    <t>TRANCHELM12</t>
  </si>
  <si>
    <t>YOSEMITESO12</t>
  </si>
  <si>
    <t>YOSEMITESO17</t>
  </si>
  <si>
    <t>CHEOPEB073</t>
  </si>
  <si>
    <t>DUNAFC05</t>
  </si>
  <si>
    <t>DUNAFC07</t>
  </si>
  <si>
    <t>DUNAFC08</t>
  </si>
  <si>
    <t>MOSAICOFB35</t>
  </si>
  <si>
    <t>MOSAICOFB45</t>
  </si>
  <si>
    <t>OKOBOS158</t>
  </si>
  <si>
    <t>OKOBOS162</t>
  </si>
  <si>
    <t>CONCRETAFB67</t>
  </si>
  <si>
    <t>CONCRETAFB68</t>
  </si>
  <si>
    <t>SHERWOODLN66</t>
  </si>
  <si>
    <t>TALCOFC13</t>
  </si>
  <si>
    <t>TALCOFC18</t>
  </si>
  <si>
    <t>IDEAFB82</t>
  </si>
  <si>
    <t>IDEAFB85</t>
  </si>
  <si>
    <t>CHEOPELR29</t>
  </si>
  <si>
    <t>YOSEMITESO13</t>
  </si>
  <si>
    <t>ARESFB02</t>
  </si>
  <si>
    <t>Прозрачный</t>
  </si>
  <si>
    <t>Белый</t>
  </si>
  <si>
    <r>
      <t>Заказчик</t>
    </r>
    <r>
      <rPr>
        <sz val="14"/>
        <color theme="1"/>
        <rFont val="Arial"/>
        <family val="2"/>
        <charset val="204"/>
      </rPr>
      <t>________________</t>
    </r>
  </si>
  <si>
    <t>КОЛ-ВО деталей</t>
  </si>
  <si>
    <t>SPIGATOFA90</t>
  </si>
  <si>
    <t>Паз</t>
  </si>
  <si>
    <t>Материал</t>
  </si>
  <si>
    <t>Оклейка кромкой</t>
  </si>
  <si>
    <t>Сростка</t>
  </si>
  <si>
    <r>
      <rPr>
        <sz val="8"/>
        <color rgb="FF1C1C1A"/>
        <rFont val="Arial"/>
        <family val="2"/>
      </rPr>
      <t>717(734)</t>
    </r>
  </si>
  <si>
    <t>1*22</t>
  </si>
  <si>
    <t>1*53</t>
  </si>
  <si>
    <t>1*23</t>
  </si>
  <si>
    <t xml:space="preserve">Pur </t>
  </si>
  <si>
    <t>Паз  (длина) м.п.</t>
  </si>
  <si>
    <t>Оклейка</t>
  </si>
  <si>
    <t xml:space="preserve">Все размеры, количество и материал  указаны верно.                                                              Подпись  ________________ </t>
  </si>
  <si>
    <t>ПАМЯТКА!!!!!</t>
  </si>
  <si>
    <t>КРОМКА</t>
  </si>
  <si>
    <t>АГТ</t>
  </si>
  <si>
    <t>СУПРАМАТ</t>
  </si>
  <si>
    <t>КЛЕАФ</t>
  </si>
  <si>
    <t>ПИОМБО</t>
  </si>
  <si>
    <t>MILLENNIUMUA01</t>
  </si>
  <si>
    <t>MILLENNIUMU129</t>
  </si>
  <si>
    <t>MILLENNIUMSO83</t>
  </si>
  <si>
    <t>MILLENNIUMBO73</t>
  </si>
  <si>
    <t>PEMBROKS119</t>
  </si>
  <si>
    <t>PEMBROKS128</t>
  </si>
  <si>
    <t>606(6002)</t>
  </si>
  <si>
    <t>606(6002)22</t>
  </si>
  <si>
    <t>MATRIXLM6223</t>
  </si>
  <si>
    <t>MATRIXLM6323</t>
  </si>
  <si>
    <t>ARESFB0223</t>
  </si>
  <si>
    <t>MALOYAFB0253</t>
  </si>
  <si>
    <t>MATRIXLM6253</t>
  </si>
  <si>
    <t>MATRIXLM6353</t>
  </si>
  <si>
    <t>ARESFB0253</t>
  </si>
  <si>
    <t>BRUCIATOU12923</t>
  </si>
  <si>
    <t>CHEOPEB07323</t>
  </si>
  <si>
    <t>CHEOPELR2923</t>
  </si>
  <si>
    <t>DUNAFC0523</t>
  </si>
  <si>
    <t>DUNAFC0723</t>
  </si>
  <si>
    <t>DUNAFC0823</t>
  </si>
  <si>
    <t>MOSAICOFB3523</t>
  </si>
  <si>
    <t>MOSAICOFB4523</t>
  </si>
  <si>
    <t>OKOBOS15823</t>
  </si>
  <si>
    <t>OKOBOS16223</t>
  </si>
  <si>
    <t>TALCOFC1323</t>
  </si>
  <si>
    <t>TALCOFC1823</t>
  </si>
  <si>
    <t>HM0023</t>
  </si>
  <si>
    <t>HM0123</t>
  </si>
  <si>
    <t>HM0223</t>
  </si>
  <si>
    <t>HM0323</t>
  </si>
  <si>
    <t>HM0423</t>
  </si>
  <si>
    <t>HM0523</t>
  </si>
  <si>
    <t>HM0623</t>
  </si>
  <si>
    <t>HM0723</t>
  </si>
  <si>
    <t>HM0823</t>
  </si>
  <si>
    <t>HM0053</t>
  </si>
  <si>
    <t>HM0153</t>
  </si>
  <si>
    <t>HM0253</t>
  </si>
  <si>
    <t>HM0353</t>
  </si>
  <si>
    <t>HM0453</t>
  </si>
  <si>
    <t>HM0553</t>
  </si>
  <si>
    <t>HM0653</t>
  </si>
  <si>
    <t>HM0753</t>
  </si>
  <si>
    <t>HM0853</t>
  </si>
  <si>
    <t>ALPACAFC4323</t>
  </si>
  <si>
    <t>ALPACAFC4423</t>
  </si>
  <si>
    <t>ARESFB1123</t>
  </si>
  <si>
    <t>ARESFB4823</t>
  </si>
  <si>
    <t>ARESFB5023</t>
  </si>
  <si>
    <t>ARESFB5123</t>
  </si>
  <si>
    <t>ARESUA9123</t>
  </si>
  <si>
    <t>AZIMUTSO2423</t>
  </si>
  <si>
    <t>AZIMUTSO2523</t>
  </si>
  <si>
    <t>AZIMUTSO2723</t>
  </si>
  <si>
    <t>AZIMUTSO2823</t>
  </si>
  <si>
    <t>AZIMUTBO1123</t>
  </si>
  <si>
    <t>ENGADINASO6023</t>
  </si>
  <si>
    <t>ENGADINASO6123</t>
  </si>
  <si>
    <t>ENGADINASO6523</t>
  </si>
  <si>
    <t>ENGADINASO6323</t>
  </si>
  <si>
    <t>ESPERIAS13323</t>
  </si>
  <si>
    <t>ESPERIAS13623</t>
  </si>
  <si>
    <t>FRONDAS15623</t>
  </si>
  <si>
    <t>FRONDAS16423</t>
  </si>
  <si>
    <t>IDEAFB8223</t>
  </si>
  <si>
    <t>IDEAFB8523</t>
  </si>
  <si>
    <t>CONCRETAFB6723</t>
  </si>
  <si>
    <t>CONCRETAFB6823</t>
  </si>
  <si>
    <t>MILLENNIUMUA0123</t>
  </si>
  <si>
    <t>MILLENNIUMU12923</t>
  </si>
  <si>
    <t>MILLENNIUMBO7323</t>
  </si>
  <si>
    <t>MILLENNIUMSO8323</t>
  </si>
  <si>
    <t>NADIRLN0123</t>
  </si>
  <si>
    <t>NADIRLN0223</t>
  </si>
  <si>
    <t>PEMBROKS11923</t>
  </si>
  <si>
    <t>PEMBROKS12823</t>
  </si>
  <si>
    <t>SABLELR12923</t>
  </si>
  <si>
    <t>SHERWOODLN6623</t>
  </si>
  <si>
    <t>SHERWOODFA6823</t>
  </si>
  <si>
    <t>SHERWOODSO7223</t>
  </si>
  <si>
    <t>SCACCOMATFA3323</t>
  </si>
  <si>
    <t>SPIGATOFA9023</t>
  </si>
  <si>
    <t>SPIGATOFA9623</t>
  </si>
  <si>
    <t>TRANCHELM0823</t>
  </si>
  <si>
    <t>TRANCHELM0923</t>
  </si>
  <si>
    <t>TRANCHELM1223</t>
  </si>
  <si>
    <t>YOSEMITESO1223</t>
  </si>
  <si>
    <t>YOSEMITESO1723</t>
  </si>
  <si>
    <t>SHERWOODSO7123</t>
  </si>
  <si>
    <t>717(734)22</t>
  </si>
  <si>
    <t>CONCRETAFC36</t>
  </si>
  <si>
    <t>CONCRETAFC37</t>
  </si>
  <si>
    <t>CONCRETAFC38</t>
  </si>
  <si>
    <t>CONCRETAFC3623</t>
  </si>
  <si>
    <t>CONCRETAFC3723</t>
  </si>
  <si>
    <t>CONCRETAFC3823</t>
  </si>
  <si>
    <t>NIRVANAN001</t>
  </si>
  <si>
    <t>NIRVANAN002</t>
  </si>
  <si>
    <t>NIRVANAN003</t>
  </si>
  <si>
    <t>NIRVANAN004</t>
  </si>
  <si>
    <t>NIRVANAN005</t>
  </si>
  <si>
    <t>OLYMPUSOL00</t>
  </si>
  <si>
    <t>OLYMPUSOL01</t>
  </si>
  <si>
    <t>OLYMPUSOL02</t>
  </si>
  <si>
    <t>OLYMPUSOL04</t>
  </si>
  <si>
    <t>WOWW002</t>
  </si>
  <si>
    <t>WOWW003</t>
  </si>
  <si>
    <t>WOWW005</t>
  </si>
  <si>
    <t>CLUBC001</t>
  </si>
  <si>
    <t>CLUBC003</t>
  </si>
  <si>
    <t>CLUBC007</t>
  </si>
  <si>
    <t>URBANU001</t>
  </si>
  <si>
    <t>URBANU002</t>
  </si>
  <si>
    <t>NIRVANAN00123</t>
  </si>
  <si>
    <t>NIRVANAN00223</t>
  </si>
  <si>
    <t>NIRVANAN00323</t>
  </si>
  <si>
    <t>NIRVANAN00423</t>
  </si>
  <si>
    <t>NIRVANAN00523</t>
  </si>
  <si>
    <t>OLYMPUSOL0023</t>
  </si>
  <si>
    <t>OLYMPUSOL0123</t>
  </si>
  <si>
    <t>OLYMPUSOL0223</t>
  </si>
  <si>
    <t>OLYMPUSOL0423</t>
  </si>
  <si>
    <t>WOWW00223</t>
  </si>
  <si>
    <t>WOWW00323</t>
  </si>
  <si>
    <t>WOWW00523</t>
  </si>
  <si>
    <t>CLUBC00123</t>
  </si>
  <si>
    <t>CLUBC00323</t>
  </si>
  <si>
    <t>CLUBC00723</t>
  </si>
  <si>
    <t>URBANU00123</t>
  </si>
  <si>
    <t>URBANU00223</t>
  </si>
  <si>
    <t>СМАРТ</t>
  </si>
  <si>
    <t>TIVOLIS143</t>
  </si>
  <si>
    <t>TIVOLIS14323</t>
  </si>
  <si>
    <t>PENELOPEFA4253</t>
  </si>
  <si>
    <t>PENELOPEFA4453</t>
  </si>
  <si>
    <t>PENELOPEFA6853</t>
  </si>
  <si>
    <t>PENELOPEFA4853</t>
  </si>
  <si>
    <t>PENELOPEFA4223</t>
  </si>
  <si>
    <t>PENELOPEFA4423</t>
  </si>
  <si>
    <t>PENELOPEFA4823</t>
  </si>
  <si>
    <t>PENELOPEFA6823</t>
  </si>
  <si>
    <t>PENELOPEFA42</t>
  </si>
  <si>
    <t>PENELOPEFA44</t>
  </si>
  <si>
    <t>PENELOPEFA48</t>
  </si>
  <si>
    <t>PENELOPEFA68</t>
  </si>
  <si>
    <t>Интег. руч</t>
  </si>
  <si>
    <t>Тип  ручки</t>
  </si>
  <si>
    <t>Профильная  ручка, м.п.</t>
  </si>
  <si>
    <t>Профильная ручка с установкой, цена</t>
  </si>
  <si>
    <t>RP101BL</t>
  </si>
  <si>
    <t>RP103BL</t>
  </si>
  <si>
    <t>RP105SC</t>
  </si>
  <si>
    <t>RP105BL</t>
  </si>
  <si>
    <t>RP106SC</t>
  </si>
  <si>
    <t>RP106BL</t>
  </si>
  <si>
    <t>заглушка</t>
  </si>
  <si>
    <t>заглушка, 2 шт</t>
  </si>
  <si>
    <t>Заглушка к профильной ручке</t>
  </si>
  <si>
    <t xml:space="preserve">Заглушки </t>
  </si>
  <si>
    <t>Х</t>
  </si>
  <si>
    <t>ПАЗ</t>
  </si>
  <si>
    <t>Паз, вид</t>
  </si>
  <si>
    <t>по Х</t>
  </si>
  <si>
    <t>Паз, цена</t>
  </si>
  <si>
    <t xml:space="preserve">пазы </t>
  </si>
  <si>
    <t>в торце, &lt;500мм</t>
  </si>
  <si>
    <t>сложный не на всю дл</t>
  </si>
  <si>
    <t>Выборка четверти</t>
  </si>
  <si>
    <t>Прямоугн. Выр.(Окно)</t>
  </si>
  <si>
    <t>Под стяжку-выпр.-ль</t>
  </si>
  <si>
    <t>в графе "ПВХ"="1", если кромка есть, "0" если кромки нет</t>
  </si>
  <si>
    <t>в графе "Фрез. D-35", ставим кол-во петель Х кол-во деталей</t>
  </si>
  <si>
    <t>в графе "Заглушки",  кол-во пар Х кол-во деталей</t>
  </si>
  <si>
    <t>в графе "Проф. ручка",  "1"  Х кол-во деталей</t>
  </si>
  <si>
    <t>в графе "Паз",  "1"  Х кол-во деталей</t>
  </si>
  <si>
    <t>Заглушка к профильной ручке, кол-во пар</t>
  </si>
  <si>
    <t>Y</t>
  </si>
  <si>
    <t>* Указываются размеры ГОТОВЫХ деталей с учетом ПВХ.</t>
  </si>
  <si>
    <t>PUR клей</t>
  </si>
  <si>
    <t>фрезер. в мат. T &gt;19 мм</t>
  </si>
  <si>
    <t>Присадка</t>
  </si>
  <si>
    <t>Присадка отверстий</t>
  </si>
  <si>
    <t>D&lt;25</t>
  </si>
  <si>
    <t>D&gt;26</t>
  </si>
  <si>
    <t>Присадка отв.</t>
  </si>
  <si>
    <t>в графе "Присадка отв", ставим кол-во присадок Х на кол-во деталей</t>
  </si>
  <si>
    <t>Количество присадок , шт</t>
  </si>
  <si>
    <t>Фрезер. Отверстий</t>
  </si>
  <si>
    <t>CLUB3096</t>
  </si>
  <si>
    <t>CLUB309623</t>
  </si>
  <si>
    <t>RZ101BL</t>
  </si>
  <si>
    <t>RZ103BL</t>
  </si>
  <si>
    <t>RZ105SC</t>
  </si>
  <si>
    <t>RZ105BL</t>
  </si>
  <si>
    <t>RZ106SC</t>
  </si>
  <si>
    <t>RZ106BL</t>
  </si>
  <si>
    <t>1982TOPX</t>
  </si>
  <si>
    <t>11046TOPX</t>
  </si>
  <si>
    <t>1994TOPX</t>
  </si>
  <si>
    <t>7496TOPX</t>
  </si>
  <si>
    <t>7498TOPX</t>
  </si>
  <si>
    <t>8421TOPX</t>
  </si>
  <si>
    <t>85382TOPX</t>
  </si>
  <si>
    <t>85383TOPX</t>
  </si>
  <si>
    <t>85384TOPX</t>
  </si>
  <si>
    <t>85468TOPX</t>
  </si>
  <si>
    <t>11082TOPMATTAF</t>
  </si>
  <si>
    <t>1982TOPMATTAF</t>
  </si>
  <si>
    <t>4670TOPMATTAF</t>
  </si>
  <si>
    <t>4702TOPMATTAF</t>
  </si>
  <si>
    <t>5357TOPMATTAF</t>
  </si>
  <si>
    <t>7496TOPMATTAF</t>
  </si>
  <si>
    <t>7498TOPMATTAF</t>
  </si>
  <si>
    <t>8421TOPMATTAF</t>
  </si>
  <si>
    <t>85382TOPMATTAF</t>
  </si>
  <si>
    <t>85383TOPMATTAF</t>
  </si>
  <si>
    <t>85384TOPMATTAF</t>
  </si>
  <si>
    <t>85468TOPMATTAF</t>
  </si>
  <si>
    <t>85728TOPMATTAF</t>
  </si>
  <si>
    <t>85735TOPMATTAF</t>
  </si>
  <si>
    <t>1982TOPX23</t>
  </si>
  <si>
    <t>11046TOPX23</t>
  </si>
  <si>
    <t>1994TOPX23</t>
  </si>
  <si>
    <t>7496TOPX23</t>
  </si>
  <si>
    <t>7498TOPX23</t>
  </si>
  <si>
    <t>8421TOPX23</t>
  </si>
  <si>
    <t>85382TOPX23</t>
  </si>
  <si>
    <t>85383TOPX23</t>
  </si>
  <si>
    <t>85384TOPX23</t>
  </si>
  <si>
    <t>85468TOPX23</t>
  </si>
  <si>
    <t>11082TOPMATTAF23</t>
  </si>
  <si>
    <t>1982TOPMATTAF23</t>
  </si>
  <si>
    <t>4670TOPMATTAF23</t>
  </si>
  <si>
    <t>4702TOPMATTAF23</t>
  </si>
  <si>
    <t>5357TOPMATTAF23</t>
  </si>
  <si>
    <t>7496TOPMATTAF23</t>
  </si>
  <si>
    <t>7498TOPMATTAF23</t>
  </si>
  <si>
    <t>8421TOPMATTAF23</t>
  </si>
  <si>
    <t>85382TOPMATTAF23</t>
  </si>
  <si>
    <t>85383TOPMATTAF23</t>
  </si>
  <si>
    <t>85384TOPMATTAF23</t>
  </si>
  <si>
    <t>85468TOPMATTAF23</t>
  </si>
  <si>
    <t>85728TOPMATTAF23</t>
  </si>
  <si>
    <t>85735TOPMATTAF23</t>
  </si>
  <si>
    <t>1*23S</t>
  </si>
  <si>
    <t>SENOCAN</t>
  </si>
  <si>
    <t>SENOSANгруппа1</t>
  </si>
  <si>
    <t>SENOSANгруппа2</t>
  </si>
  <si>
    <t>SENOSANгруппа3</t>
  </si>
  <si>
    <t>3362TOPX</t>
  </si>
  <si>
    <t>4548TOPX</t>
  </si>
  <si>
    <t>4644TOPX</t>
  </si>
  <si>
    <t>4670TOPX</t>
  </si>
  <si>
    <t>5357TOPX</t>
  </si>
  <si>
    <t>3362TOPX23</t>
  </si>
  <si>
    <t>4548TOPX23</t>
  </si>
  <si>
    <t>4644TOPX23</t>
  </si>
  <si>
    <t>4670TOPX23</t>
  </si>
  <si>
    <t>5357TOPX23</t>
  </si>
  <si>
    <t>SENOSANГРУППА1</t>
  </si>
  <si>
    <t>SENOSANГРУППА2</t>
  </si>
  <si>
    <t>SENOSANГРУППА3</t>
  </si>
  <si>
    <t>SMARTГРУППА1</t>
  </si>
  <si>
    <t>11035TOPX</t>
  </si>
  <si>
    <t>4562TOPX</t>
  </si>
  <si>
    <t>7499TOPX</t>
  </si>
  <si>
    <t>7591TOPX</t>
  </si>
  <si>
    <t>8427TOPX</t>
  </si>
  <si>
    <t>85385TOPX</t>
  </si>
  <si>
    <t>85387TOPX</t>
  </si>
  <si>
    <t>11035TOPX23</t>
  </si>
  <si>
    <t>4562TOPX23</t>
  </si>
  <si>
    <t>7499TOPX23</t>
  </si>
  <si>
    <t>7591TOPX23</t>
  </si>
  <si>
    <t>8427TOPX23</t>
  </si>
  <si>
    <t>85385TOPX23</t>
  </si>
  <si>
    <t>85387TOPX23</t>
  </si>
  <si>
    <t>SMARTГРУППА2</t>
  </si>
  <si>
    <t>OLYMPUSOL05</t>
  </si>
  <si>
    <t>OLYMPUSOL0523</t>
  </si>
  <si>
    <t>RIOR018</t>
  </si>
  <si>
    <t>RIOR019</t>
  </si>
  <si>
    <t>RIOR020</t>
  </si>
  <si>
    <t>CLUBC005</t>
  </si>
  <si>
    <t>JUNGLEJ003</t>
  </si>
  <si>
    <t>JUNGLEJ004</t>
  </si>
  <si>
    <t>MANHATANM020</t>
  </si>
  <si>
    <t>MANHATANM021</t>
  </si>
  <si>
    <t>MANHATANM025</t>
  </si>
  <si>
    <t>RIOR01823</t>
  </si>
  <si>
    <t>RIOR01923</t>
  </si>
  <si>
    <t>RIOR02023</t>
  </si>
  <si>
    <t>CLUBC00523</t>
  </si>
  <si>
    <t>JUNGLEJ00323</t>
  </si>
  <si>
    <t>JUNGLEJ00423</t>
  </si>
  <si>
    <t>MANHATANM02023</t>
  </si>
  <si>
    <t>MANHATANM02123</t>
  </si>
  <si>
    <t>MANHATANM02523</t>
  </si>
  <si>
    <t>CLUB3190</t>
  </si>
  <si>
    <t>CLUB319023</t>
  </si>
  <si>
    <t>Ручка заказщика</t>
  </si>
  <si>
    <t>Монтаж профильной ручки (заказ)</t>
  </si>
  <si>
    <t>монтаж проф ручки (заказ)</t>
  </si>
  <si>
    <t>F0029</t>
  </si>
  <si>
    <t>F0030</t>
  </si>
  <si>
    <t>F0717</t>
  </si>
  <si>
    <t>F0718</t>
  </si>
  <si>
    <t>F0719</t>
  </si>
  <si>
    <t>F0720</t>
  </si>
  <si>
    <t>F0724</t>
  </si>
  <si>
    <t>F0725</t>
  </si>
  <si>
    <t>F0748</t>
  </si>
  <si>
    <t>F0749</t>
  </si>
  <si>
    <t>F0750</t>
  </si>
  <si>
    <t>F0751</t>
  </si>
  <si>
    <t>F0752</t>
  </si>
  <si>
    <t>F0754</t>
  </si>
  <si>
    <t>F0032</t>
  </si>
  <si>
    <t>F002923</t>
  </si>
  <si>
    <t>F003023</t>
  </si>
  <si>
    <t>F003223</t>
  </si>
  <si>
    <t>F071723</t>
  </si>
  <si>
    <t>F071823</t>
  </si>
  <si>
    <t>F071923</t>
  </si>
  <si>
    <t>F072023</t>
  </si>
  <si>
    <t>F072423</t>
  </si>
  <si>
    <t>F072523</t>
  </si>
  <si>
    <t>F074823</t>
  </si>
  <si>
    <t>F074923</t>
  </si>
  <si>
    <t>F075023</t>
  </si>
  <si>
    <t>F075123</t>
  </si>
  <si>
    <t>F075223</t>
  </si>
  <si>
    <t>F075423</t>
  </si>
  <si>
    <t>F2628</t>
  </si>
  <si>
    <t>F2629</t>
  </si>
  <si>
    <t>F2630</t>
  </si>
  <si>
    <t>F2638</t>
  </si>
  <si>
    <t>F262823</t>
  </si>
  <si>
    <t>F262923</t>
  </si>
  <si>
    <t>F263023</t>
  </si>
  <si>
    <t>F263823</t>
  </si>
  <si>
    <t>CИНХРОВУД</t>
  </si>
  <si>
    <t>ФЕНИКС</t>
  </si>
  <si>
    <t>НДС</t>
  </si>
  <si>
    <t xml:space="preserve">ручки </t>
  </si>
  <si>
    <t>кромка</t>
  </si>
  <si>
    <t>1633-822</t>
  </si>
  <si>
    <t>1633-722</t>
  </si>
  <si>
    <t>0926-922</t>
  </si>
  <si>
    <t>0926-722</t>
  </si>
  <si>
    <t>1027-222</t>
  </si>
  <si>
    <t>1532-122</t>
  </si>
  <si>
    <t>FENIXЦВЕТгр1</t>
  </si>
  <si>
    <t>FENIXЦВЕТгр2</t>
  </si>
  <si>
    <t>FENIXБЕЛгр1</t>
  </si>
  <si>
    <t>FENIXБЕЛгр2</t>
  </si>
  <si>
    <t>URBANU005</t>
  </si>
  <si>
    <t>URBANU00523</t>
  </si>
  <si>
    <t>7615TOPMATTAF</t>
  </si>
  <si>
    <t>7615TOPMATTAF23</t>
  </si>
  <si>
    <t>ITALIAFIRIT06</t>
  </si>
  <si>
    <t>ITALIAFIRIT0623</t>
  </si>
  <si>
    <t>Дата принятия заказа</t>
  </si>
  <si>
    <t>Дата отправки в производство</t>
  </si>
  <si>
    <t>В производстве с</t>
  </si>
  <si>
    <t>RIOR021</t>
  </si>
  <si>
    <t>RIOR02123</t>
  </si>
  <si>
    <t>курс</t>
  </si>
  <si>
    <t>Стоимость заказа, руб</t>
  </si>
  <si>
    <t>ВНИМАНИЕ</t>
  </si>
  <si>
    <t>YOSEMITESO1323</t>
  </si>
  <si>
    <t xml:space="preserve"> B.MATT</t>
  </si>
  <si>
    <t>Цена, руб</t>
  </si>
  <si>
    <t>B.MATT</t>
  </si>
  <si>
    <t>D=26, D=35</t>
  </si>
  <si>
    <t xml:space="preserve"> в торце &gt;500mm</t>
  </si>
  <si>
    <t>на плоск.ДВП, Led,четверть</t>
  </si>
  <si>
    <t>Г, П- вырез под Gola профиль</t>
  </si>
  <si>
    <t>Срез , закругление угла</t>
  </si>
  <si>
    <t>Запил торца под 45 гр</t>
  </si>
  <si>
    <t>Фрез-ка под ручку TW9, PR106</t>
  </si>
  <si>
    <t>Вырез под ручку Hexi</t>
  </si>
  <si>
    <r>
      <t xml:space="preserve">навес </t>
    </r>
    <r>
      <rPr>
        <b/>
        <sz val="8"/>
        <color theme="1"/>
        <rFont val="Arial"/>
        <family val="2"/>
        <charset val="204"/>
      </rPr>
      <t>Camar</t>
    </r>
  </si>
  <si>
    <t>упаковка картон</t>
  </si>
  <si>
    <t>упаковка в стрейч</t>
  </si>
  <si>
    <t>Профильная  ручка, ШТУК</t>
  </si>
  <si>
    <t>Профильная ручка, ШТУК</t>
  </si>
  <si>
    <t>Профильная ручка с уч.отход, м.п.</t>
  </si>
  <si>
    <t>Рез, м.п.</t>
  </si>
  <si>
    <t>Рез, пила, м.п.</t>
  </si>
  <si>
    <t>SENOSANTopMattгруппа1</t>
  </si>
  <si>
    <t>SENOSANTopMattгруппа2</t>
  </si>
  <si>
    <t>7591TOPMATTAF</t>
  </si>
  <si>
    <t>85688TOPMATTAF</t>
  </si>
  <si>
    <t>8104800GR</t>
  </si>
  <si>
    <t>7591TOPMATTAF23</t>
  </si>
  <si>
    <t>5406TOPMATTAF</t>
  </si>
  <si>
    <t>85688TOPMATTAF23</t>
  </si>
  <si>
    <t>8104800GR23</t>
  </si>
  <si>
    <t>5406TOPMATTAF23</t>
  </si>
  <si>
    <t>EVOSOFT</t>
  </si>
  <si>
    <t>EVS001</t>
  </si>
  <si>
    <t>EVS002</t>
  </si>
  <si>
    <t>EVS003</t>
  </si>
  <si>
    <t>EVS004</t>
  </si>
  <si>
    <t>EVS005</t>
  </si>
  <si>
    <t>EVS006</t>
  </si>
  <si>
    <t>EVS007</t>
  </si>
  <si>
    <t>EVS008</t>
  </si>
  <si>
    <t>EVS009</t>
  </si>
  <si>
    <t>EVS010</t>
  </si>
  <si>
    <t>EVS011</t>
  </si>
  <si>
    <t>EVS012</t>
  </si>
  <si>
    <t>EVS013</t>
  </si>
  <si>
    <t>EVS014</t>
  </si>
  <si>
    <t>EVS00122</t>
  </si>
  <si>
    <t>EVS00222</t>
  </si>
  <si>
    <t>EVS00322</t>
  </si>
  <si>
    <t>EVS00422</t>
  </si>
  <si>
    <t>EVS00522</t>
  </si>
  <si>
    <t>EVS00622</t>
  </si>
  <si>
    <t>EVS00722</t>
  </si>
  <si>
    <t>EVS00822</t>
  </si>
  <si>
    <t>EVS00922</t>
  </si>
  <si>
    <t>EVS01022</t>
  </si>
  <si>
    <t>EVS01122</t>
  </si>
  <si>
    <t>EVS01222</t>
  </si>
  <si>
    <t>EVS01322</t>
  </si>
  <si>
    <t>EVS01422</t>
  </si>
  <si>
    <t>01ВМ(Н)</t>
  </si>
  <si>
    <t>01ВМ(Н)22</t>
  </si>
  <si>
    <t>Криволинейная оклейка, м.п.</t>
  </si>
  <si>
    <t>Заказ №</t>
  </si>
  <si>
    <t>№ заказ-ка</t>
  </si>
  <si>
    <t>TW4 C</t>
  </si>
  <si>
    <t>TW4 Ч,Б</t>
  </si>
  <si>
    <t>TW5 C</t>
  </si>
  <si>
    <t>TW5 Б,Ч</t>
  </si>
  <si>
    <t>TW 7 С</t>
  </si>
  <si>
    <t>TW 7 Ч,Б</t>
  </si>
  <si>
    <t>TW8 C</t>
  </si>
  <si>
    <t>TW8 Ч</t>
  </si>
  <si>
    <t>TW8 Б</t>
  </si>
  <si>
    <t>TW9 С</t>
  </si>
  <si>
    <t>TW9 Ч</t>
  </si>
  <si>
    <t>TW9 Б</t>
  </si>
  <si>
    <t>Валерия</t>
  </si>
  <si>
    <t>РУДМ</t>
  </si>
  <si>
    <t>Могилёв 6</t>
  </si>
  <si>
    <t>01BM(H)</t>
  </si>
  <si>
    <t>02BM(H)</t>
  </si>
  <si>
    <t>03BM(H)</t>
  </si>
  <si>
    <t>04BM(H)</t>
  </si>
  <si>
    <t>05BM(H)</t>
  </si>
  <si>
    <t>06BM(H)</t>
  </si>
  <si>
    <t>07BM(H)</t>
  </si>
  <si>
    <t>08BM(H)</t>
  </si>
  <si>
    <t>09BM(H)</t>
  </si>
  <si>
    <t>11BM(H)</t>
  </si>
  <si>
    <t>12BM(H)</t>
  </si>
  <si>
    <t>13BM(H)</t>
  </si>
  <si>
    <t>14BM(H)</t>
  </si>
  <si>
    <t>15BM(H)</t>
  </si>
  <si>
    <t>16BM(H)</t>
  </si>
  <si>
    <t>17BM(H)</t>
  </si>
  <si>
    <t>18BM(H)</t>
  </si>
  <si>
    <t>19BM(H)</t>
  </si>
  <si>
    <t>20BM(H)</t>
  </si>
  <si>
    <t>BM01</t>
  </si>
  <si>
    <t>BM02</t>
  </si>
  <si>
    <t>BM03</t>
  </si>
  <si>
    <t>BM04</t>
  </si>
  <si>
    <t>BM05</t>
  </si>
  <si>
    <t>BM06</t>
  </si>
  <si>
    <t>BM08</t>
  </si>
  <si>
    <t>BM09</t>
  </si>
  <si>
    <t>BM10</t>
  </si>
  <si>
    <t>01BM(H)22</t>
  </si>
  <si>
    <t>02BM(H)22</t>
  </si>
  <si>
    <t>03BM(H)22</t>
  </si>
  <si>
    <t>04BM(H)22</t>
  </si>
  <si>
    <t>05BM(H)22</t>
  </si>
  <si>
    <t>06BM(H)22</t>
  </si>
  <si>
    <t>07BM(H)22</t>
  </si>
  <si>
    <t>08BM(H)22</t>
  </si>
  <si>
    <t>09BM(H)22</t>
  </si>
  <si>
    <t>11BM(H)22</t>
  </si>
  <si>
    <t>12BM(H)22</t>
  </si>
  <si>
    <t>13BM(H)22</t>
  </si>
  <si>
    <t>14BM(H)22</t>
  </si>
  <si>
    <t>11BM(Н)26</t>
  </si>
  <si>
    <t>15BM(H)22</t>
  </si>
  <si>
    <t>16BM(H)22</t>
  </si>
  <si>
    <t>17BM(H)22</t>
  </si>
  <si>
    <t>18BM(H)22</t>
  </si>
  <si>
    <t>19BM(H)22</t>
  </si>
  <si>
    <t>20BM(H)22</t>
  </si>
  <si>
    <t>BM0122</t>
  </si>
  <si>
    <t>BM0222</t>
  </si>
  <si>
    <t>BM0322</t>
  </si>
  <si>
    <t>BM0422</t>
  </si>
  <si>
    <t>BM0522</t>
  </si>
  <si>
    <t>BM0622</t>
  </si>
  <si>
    <t>BM0722</t>
  </si>
  <si>
    <t>BM0822</t>
  </si>
  <si>
    <t>BM0922</t>
  </si>
  <si>
    <t>BM1022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</si>
</sst>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;\-0;;@"/>
    <numFmt numFmtId="165" formatCode="0.00_ ;\-0.00\ "/>
    <numFmt numFmtId="166" formatCode="_-* #,##0.00\ _р_._-;\-* #,##0.00\ _р_._-;_-* &quot;-&quot;??\ _р_._-;_-@_-"/>
    <numFmt numFmtId="167" formatCode="0.0"/>
    <numFmt numFmtId="168" formatCode="dd/mm/yy;@"/>
    <numFmt numFmtId="169" formatCode="0_ ;\-0\ "/>
  </numFmts>
  <fonts count="8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Bernard MT Condensed"/>
      <family val="1"/>
    </font>
    <font>
      <sz val="11"/>
      <color theme="1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Bernard MT Condensed"/>
      <family val="1"/>
    </font>
    <font>
      <sz val="10"/>
      <color indexed="8"/>
      <name val="Arial"/>
      <family val="2"/>
      <charset val="204"/>
    </font>
    <font>
      <sz val="10"/>
      <color theme="1"/>
      <name val="Bernard MT Condensed"/>
      <family val="1"/>
    </font>
    <font>
      <b/>
      <sz val="10"/>
      <color theme="1"/>
      <name val="Bernard MT Condensed"/>
      <family val="1"/>
    </font>
    <font>
      <b/>
      <sz val="12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Bernard MT Condensed"/>
      <family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1"/>
      <color rgb="FF9C0006"/>
      <name val="Calibri"/>
      <family val="2"/>
      <charset val="238"/>
      <scheme val="minor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1C1C1A"/>
      <name val="Arial"/>
      <family val="2"/>
      <charset val="204"/>
    </font>
    <font>
      <sz val="8"/>
      <color rgb="FF000000"/>
      <name val="Arial Narrow"/>
      <family val="2"/>
      <charset val="204"/>
    </font>
    <font>
      <sz val="8"/>
      <color rgb="FF1C1C1A"/>
      <name val="Arial"/>
      <family val="2"/>
    </font>
    <font>
      <sz val="8"/>
      <color rgb="FFFF0000"/>
      <name val="Arial"/>
      <family val="2"/>
      <charset val="204"/>
    </font>
    <font>
      <sz val="8"/>
      <color rgb="FF1C1C1A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rgb="FF1C1C1A"/>
      <name val="Arial"/>
      <family val="2"/>
      <charset val="204"/>
    </font>
    <font>
      <sz val="1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8"/>
      <color rgb="FF1C1C1A"/>
      <name val="Arial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6F6F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C1C1A"/>
      </top>
      <bottom style="thin">
        <color rgb="FF1C1C1A"/>
      </bottom>
      <diagonal/>
    </border>
    <border>
      <left/>
      <right/>
      <top style="thin">
        <color rgb="FF1C1C1A"/>
      </top>
      <bottom/>
      <diagonal/>
    </border>
    <border>
      <left/>
      <right/>
      <top/>
      <bottom style="thin">
        <color rgb="FF1C1C1A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4" fillId="0" borderId="0"/>
    <xf numFmtId="0" fontId="17" fillId="0" borderId="0">
      <alignment horizontal="left"/>
    </xf>
    <xf numFmtId="0" fontId="46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166" fontId="49" fillId="0" borderId="0" applyFont="0" applyFill="0" applyBorder="0" applyAlignment="0" applyProtection="0"/>
    <xf numFmtId="0" fontId="19" fillId="0" borderId="0"/>
    <xf numFmtId="0" fontId="50" fillId="0" borderId="0"/>
    <xf numFmtId="0" fontId="51" fillId="8" borderId="0" applyNumberFormat="0" applyBorder="0" applyAlignment="0" applyProtection="0"/>
    <xf numFmtId="0" fontId="45" fillId="8" borderId="0" applyNumberFormat="0" applyBorder="0" applyAlignment="0" applyProtection="0"/>
    <xf numFmtId="0" fontId="52" fillId="0" borderId="0"/>
    <xf numFmtId="0" fontId="52" fillId="0" borderId="0"/>
    <xf numFmtId="0" fontId="49" fillId="0" borderId="0"/>
    <xf numFmtId="0" fontId="19" fillId="0" borderId="0"/>
    <xf numFmtId="0" fontId="53" fillId="0" borderId="0"/>
    <xf numFmtId="0" fontId="46" fillId="0" borderId="0"/>
    <xf numFmtId="0" fontId="46" fillId="0" borderId="0"/>
    <xf numFmtId="0" fontId="19" fillId="0" borderId="0"/>
    <xf numFmtId="0" fontId="46" fillId="0" borderId="0"/>
    <xf numFmtId="0" fontId="19" fillId="0" borderId="0"/>
    <xf numFmtId="0" fontId="46" fillId="0" borderId="0"/>
    <xf numFmtId="0" fontId="46" fillId="0" borderId="0"/>
    <xf numFmtId="0" fontId="64" fillId="0" borderId="0"/>
    <xf numFmtId="0" fontId="69" fillId="0" borderId="0" applyAlignment="0"/>
  </cellStyleXfs>
  <cellXfs count="461">
    <xf numFmtId="0" fontId="0" fillId="0" borderId="0" xfId="0"/>
    <xf numFmtId="0" fontId="0" fillId="0" borderId="0" xfId="0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center" vertical="center" wrapText="1" shrinkToFit="1"/>
      <protection locked="0" hidden="1"/>
    </xf>
    <xf numFmtId="0" fontId="44" fillId="0" borderId="1" xfId="1" applyFont="1" applyBorder="1" applyAlignment="1" applyProtection="1">
      <alignment horizontal="center" vertical="center" wrapText="1"/>
      <protection locked="0" hidden="1"/>
    </xf>
    <xf numFmtId="164" fontId="19" fillId="0" borderId="1" xfId="2" applyNumberFormat="1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164" fontId="18" fillId="0" borderId="1" xfId="2" applyNumberFormat="1" applyFont="1" applyBorder="1" applyAlignment="1" applyProtection="1">
      <alignment horizontal="center" vertical="center"/>
      <protection locked="0" hidden="1"/>
    </xf>
    <xf numFmtId="0" fontId="18" fillId="0" borderId="1" xfId="2" applyFont="1" applyBorder="1" applyAlignment="1" applyProtection="1">
      <alignment horizontal="center" vertical="center"/>
      <protection locked="0" hidden="1"/>
    </xf>
    <xf numFmtId="0" fontId="18" fillId="0" borderId="14" xfId="2" applyFont="1" applyBorder="1" applyAlignment="1" applyProtection="1">
      <alignment horizontal="center" vertical="center"/>
      <protection locked="0" hidden="1"/>
    </xf>
    <xf numFmtId="164" fontId="19" fillId="0" borderId="1" xfId="2" applyNumberFormat="1" applyFont="1" applyBorder="1" applyAlignment="1" applyProtection="1">
      <alignment horizontal="center"/>
      <protection locked="0" hidden="1"/>
    </xf>
    <xf numFmtId="164" fontId="19" fillId="0" borderId="1" xfId="2" applyNumberFormat="1" applyFont="1" applyBorder="1" applyProtection="1">
      <alignment horizontal="left"/>
      <protection locked="0" hidden="1"/>
    </xf>
    <xf numFmtId="164" fontId="18" fillId="3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18" fillId="3" borderId="3" xfId="2" applyFont="1" applyFill="1" applyBorder="1" applyAlignment="1" applyProtection="1">
      <alignment horizontal="center" vertical="center" wrapText="1"/>
      <protection locked="0" hidden="1"/>
    </xf>
    <xf numFmtId="0" fontId="18" fillId="3" borderId="1" xfId="2" applyFont="1" applyFill="1" applyBorder="1" applyAlignment="1" applyProtection="1">
      <alignment horizontal="center" vertical="center" wrapText="1"/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164" fontId="0" fillId="0" borderId="0" xfId="0" applyNumberFormat="1" applyProtection="1">
      <protection locked="0"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0" fontId="44" fillId="0" borderId="4" xfId="1" applyFont="1" applyBorder="1" applyAlignment="1" applyProtection="1">
      <alignment horizontal="center" vertical="center" wrapText="1"/>
      <protection locked="0" hidden="1"/>
    </xf>
    <xf numFmtId="2" fontId="17" fillId="0" borderId="1" xfId="0" applyNumberFormat="1" applyFont="1" applyBorder="1" applyAlignment="1" applyProtection="1">
      <alignment horizontal="center" vertical="center" wrapText="1"/>
      <protection locked="0" hidden="1"/>
    </xf>
    <xf numFmtId="0" fontId="44" fillId="0" borderId="1" xfId="1" applyFont="1" applyBorder="1" applyAlignment="1" applyProtection="1">
      <alignment horizontal="left" vertical="center" wrapText="1"/>
      <protection locked="0" hidden="1"/>
    </xf>
    <xf numFmtId="0" fontId="14" fillId="0" borderId="1" xfId="1" applyFont="1" applyBorder="1" applyAlignment="1" applyProtection="1">
      <alignment horizontal="left" vertical="center" wrapText="1"/>
      <protection locked="0" hidden="1"/>
    </xf>
    <xf numFmtId="2" fontId="14" fillId="0" borderId="1" xfId="0" applyNumberFormat="1" applyFont="1" applyBorder="1" applyAlignment="1" applyProtection="1">
      <alignment horizontal="center" vertical="center"/>
      <protection hidden="1"/>
    </xf>
    <xf numFmtId="2" fontId="13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14" fillId="0" borderId="7" xfId="1" applyFont="1" applyBorder="1" applyAlignment="1" applyProtection="1">
      <alignment horizontal="left" vertical="center" wrapText="1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0" fontId="26" fillId="0" borderId="5" xfId="0" applyFont="1" applyBorder="1" applyAlignment="1" applyProtection="1">
      <alignment horizontal="left" vertical="center" wrapText="1"/>
      <protection locked="0" hidden="1"/>
    </xf>
    <xf numFmtId="0" fontId="25" fillId="0" borderId="1" xfId="0" applyFont="1" applyBorder="1" applyAlignment="1" applyProtection="1">
      <alignment horizontal="left" vertical="center"/>
      <protection hidden="1"/>
    </xf>
    <xf numFmtId="0" fontId="17" fillId="0" borderId="1" xfId="0" applyFont="1" applyBorder="1" applyAlignment="1" applyProtection="1">
      <alignment horizontal="center" vertical="center" wrapText="1" shrinkToFit="1"/>
      <protection locked="0" hidden="1"/>
    </xf>
    <xf numFmtId="0" fontId="37" fillId="0" borderId="0" xfId="0" applyFont="1" applyAlignment="1" applyProtection="1">
      <alignment horizontal="left" vertical="center"/>
      <protection locked="0" hidden="1"/>
    </xf>
    <xf numFmtId="0" fontId="37" fillId="0" borderId="0" xfId="0" applyFont="1" applyAlignment="1" applyProtection="1">
      <alignment horizontal="center" vertical="center" wrapText="1"/>
      <protection locked="0" hidden="1"/>
    </xf>
    <xf numFmtId="0" fontId="17" fillId="7" borderId="7" xfId="6" applyFont="1" applyFill="1" applyBorder="1" applyAlignment="1">
      <alignment horizontal="left" vertical="center" wrapText="1"/>
    </xf>
    <xf numFmtId="0" fontId="59" fillId="0" borderId="7" xfId="3" applyFont="1" applyBorder="1" applyAlignment="1">
      <alignment horizontal="left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17" fillId="7" borderId="24" xfId="3" applyFont="1" applyFill="1" applyBorder="1" applyAlignment="1">
      <alignment horizontal="left" vertical="center" wrapText="1"/>
    </xf>
    <xf numFmtId="0" fontId="17" fillId="7" borderId="1" xfId="6" applyFont="1" applyFill="1" applyBorder="1" applyAlignment="1">
      <alignment horizontal="left" vertical="center" wrapText="1"/>
    </xf>
    <xf numFmtId="0" fontId="17" fillId="7" borderId="5" xfId="6" applyFont="1" applyFill="1" applyBorder="1" applyAlignment="1">
      <alignment horizontal="left" vertical="center" wrapText="1"/>
    </xf>
    <xf numFmtId="0" fontId="17" fillId="7" borderId="1" xfId="3" applyFont="1" applyFill="1" applyBorder="1" applyAlignment="1">
      <alignment horizontal="left" vertical="center" wrapText="1"/>
    </xf>
    <xf numFmtId="0" fontId="17" fillId="7" borderId="3" xfId="6" applyFont="1" applyFill="1" applyBorder="1" applyAlignment="1">
      <alignment horizontal="left" vertical="center" wrapText="1"/>
    </xf>
    <xf numFmtId="0" fontId="59" fillId="0" borderId="1" xfId="3" applyFont="1" applyBorder="1" applyAlignment="1">
      <alignment horizontal="left" vertical="center" wrapText="1"/>
    </xf>
    <xf numFmtId="0" fontId="17" fillId="7" borderId="3" xfId="3" applyFont="1" applyFill="1" applyBorder="1" applyAlignment="1">
      <alignment horizontal="left" vertical="center" wrapText="1"/>
    </xf>
    <xf numFmtId="0" fontId="43" fillId="7" borderId="4" xfId="6" applyFont="1" applyFill="1" applyBorder="1" applyAlignment="1">
      <alignment horizontal="left" vertical="center" wrapText="1"/>
    </xf>
    <xf numFmtId="0" fontId="37" fillId="0" borderId="1" xfId="0" applyFont="1" applyBorder="1" applyAlignment="1" applyProtection="1">
      <alignment horizontal="left" vertical="center"/>
      <protection locked="0" hidden="1"/>
    </xf>
    <xf numFmtId="0" fontId="43" fillId="7" borderId="5" xfId="6" applyFont="1" applyFill="1" applyBorder="1" applyAlignment="1">
      <alignment horizontal="left" vertical="center" wrapText="1"/>
    </xf>
    <xf numFmtId="1" fontId="60" fillId="0" borderId="1" xfId="3" applyNumberFormat="1" applyFont="1" applyBorder="1" applyAlignment="1">
      <alignment horizontal="left" vertical="center" shrinkToFit="1"/>
    </xf>
    <xf numFmtId="0" fontId="43" fillId="7" borderId="1" xfId="6" applyFont="1" applyFill="1" applyBorder="1" applyAlignment="1">
      <alignment horizontal="left" vertical="center" wrapText="1"/>
    </xf>
    <xf numFmtId="0" fontId="44" fillId="0" borderId="0" xfId="1" applyFont="1" applyAlignment="1" applyProtection="1">
      <alignment horizontal="center" vertical="center" wrapText="1"/>
      <protection locked="0" hidden="1"/>
    </xf>
    <xf numFmtId="0" fontId="44" fillId="0" borderId="15" xfId="1" applyFont="1" applyBorder="1" applyAlignment="1" applyProtection="1">
      <alignment horizontal="center" vertical="center" wrapText="1"/>
      <protection locked="0" hidden="1"/>
    </xf>
    <xf numFmtId="0" fontId="44" fillId="0" borderId="2" xfId="1" applyFont="1" applyBorder="1" applyAlignment="1" applyProtection="1">
      <alignment horizontal="center" vertical="center" wrapText="1"/>
      <protection locked="0" hidden="1"/>
    </xf>
    <xf numFmtId="1" fontId="60" fillId="0" borderId="0" xfId="3" applyNumberFormat="1" applyFont="1" applyAlignment="1">
      <alignment horizontal="left" vertical="center" shrinkToFit="1"/>
    </xf>
    <xf numFmtId="2" fontId="38" fillId="0" borderId="1" xfId="0" applyNumberFormat="1" applyFont="1" applyBorder="1" applyAlignment="1" applyProtection="1">
      <alignment horizontal="right" vertical="center"/>
      <protection locked="0" hidden="1"/>
    </xf>
    <xf numFmtId="0" fontId="17" fillId="0" borderId="0" xfId="0" applyFont="1" applyAlignment="1" applyProtection="1">
      <alignment horizontal="center" vertical="center" wrapText="1"/>
      <protection locked="0" hidden="1"/>
    </xf>
    <xf numFmtId="2" fontId="23" fillId="0" borderId="0" xfId="0" applyNumberFormat="1" applyFont="1" applyAlignment="1" applyProtection="1">
      <alignment horizontal="center" vertical="center"/>
      <protection locked="0" hidden="1"/>
    </xf>
    <xf numFmtId="1" fontId="17" fillId="0" borderId="1" xfId="0" applyNumberFormat="1" applyFont="1" applyBorder="1" applyAlignment="1" applyProtection="1">
      <alignment horizontal="center" vertical="center"/>
      <protection locked="0" hidden="1"/>
    </xf>
    <xf numFmtId="1" fontId="18" fillId="0" borderId="7" xfId="0" applyNumberFormat="1" applyFont="1" applyBorder="1" applyAlignment="1" applyProtection="1">
      <alignment horizontal="center" vertical="center"/>
      <protection hidden="1"/>
    </xf>
    <xf numFmtId="1" fontId="18" fillId="0" borderId="1" xfId="0" applyNumberFormat="1" applyFont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 wrapText="1"/>
      <protection locked="0" hidden="1"/>
    </xf>
    <xf numFmtId="2" fontId="35" fillId="0" borderId="1" xfId="0" applyNumberFormat="1" applyFont="1" applyBorder="1" applyAlignment="1" applyProtection="1">
      <alignment horizontal="center" vertical="center"/>
      <protection hidden="1"/>
    </xf>
    <xf numFmtId="0" fontId="17" fillId="7" borderId="22" xfId="6" applyFont="1" applyFill="1" applyBorder="1" applyAlignment="1">
      <alignment horizontal="left" vertical="center" wrapText="1"/>
    </xf>
    <xf numFmtId="0" fontId="59" fillId="2" borderId="7" xfId="3" applyFont="1" applyFill="1" applyBorder="1" applyAlignment="1">
      <alignment horizontal="left" vertical="center" wrapText="1"/>
    </xf>
    <xf numFmtId="0" fontId="17" fillId="2" borderId="7" xfId="6" applyFont="1" applyFill="1" applyBorder="1" applyAlignment="1">
      <alignment horizontal="left" vertical="center" wrapText="1"/>
    </xf>
    <xf numFmtId="2" fontId="43" fillId="0" borderId="1" xfId="0" applyNumberFormat="1" applyFont="1" applyBorder="1" applyAlignment="1" applyProtection="1">
      <alignment horizontal="center" vertical="center" wrapText="1"/>
      <protection locked="0" hidden="1"/>
    </xf>
    <xf numFmtId="0" fontId="56" fillId="0" borderId="1" xfId="0" applyFont="1" applyBorder="1" applyAlignment="1" applyProtection="1">
      <alignment vertical="center" wrapText="1"/>
      <protection locked="0" hidden="1"/>
    </xf>
    <xf numFmtId="0" fontId="37" fillId="0" borderId="1" xfId="0" applyFont="1" applyBorder="1" applyAlignment="1">
      <alignment vertical="center" wrapText="1"/>
    </xf>
    <xf numFmtId="0" fontId="37" fillId="0" borderId="0" xfId="0" applyFont="1" applyAlignment="1" applyProtection="1">
      <alignment horizontal="left" vertical="center" wrapText="1"/>
      <protection locked="0" hidden="1"/>
    </xf>
    <xf numFmtId="0" fontId="44" fillId="0" borderId="2" xfId="1" applyFont="1" applyBorder="1" applyAlignment="1" applyProtection="1">
      <alignment horizontal="left" vertical="center" wrapText="1"/>
      <protection locked="0" hidden="1"/>
    </xf>
    <xf numFmtId="0" fontId="44" fillId="0" borderId="15" xfId="1" applyFont="1" applyBorder="1" applyAlignment="1" applyProtection="1">
      <alignment horizontal="left" vertical="center" wrapText="1"/>
      <protection locked="0" hidden="1"/>
    </xf>
    <xf numFmtId="0" fontId="44" fillId="0" borderId="4" xfId="1" applyFont="1" applyBorder="1" applyAlignment="1" applyProtection="1">
      <alignment horizontal="left" vertical="center" wrapText="1"/>
      <protection locked="0" hidden="1"/>
    </xf>
    <xf numFmtId="167" fontId="37" fillId="0" borderId="0" xfId="0" applyNumberFormat="1" applyFont="1" applyAlignment="1" applyProtection="1">
      <alignment horizontal="left" vertical="center" wrapText="1"/>
      <protection locked="0" hidden="1"/>
    </xf>
    <xf numFmtId="167" fontId="62" fillId="0" borderId="0" xfId="0" applyNumberFormat="1" applyFont="1" applyAlignment="1" applyProtection="1">
      <alignment horizontal="left" vertical="center" wrapText="1"/>
      <protection locked="0" hidden="1"/>
    </xf>
    <xf numFmtId="0" fontId="17" fillId="0" borderId="0" xfId="0" applyFont="1" applyAlignment="1" applyProtection="1">
      <alignment horizontal="left" vertical="center" wrapText="1"/>
      <protection locked="0" hidden="1"/>
    </xf>
    <xf numFmtId="0" fontId="62" fillId="0" borderId="0" xfId="0" applyFont="1" applyAlignment="1" applyProtection="1">
      <alignment horizontal="left" vertical="center" wrapText="1"/>
      <protection locked="0" hidden="1"/>
    </xf>
    <xf numFmtId="2" fontId="17" fillId="0" borderId="0" xfId="0" applyNumberFormat="1" applyFont="1" applyAlignment="1" applyProtection="1">
      <alignment horizontal="left" vertical="center" wrapText="1"/>
      <protection locked="0" hidden="1"/>
    </xf>
    <xf numFmtId="2" fontId="37" fillId="0" borderId="0" xfId="0" applyNumberFormat="1" applyFont="1" applyAlignment="1" applyProtection="1">
      <alignment horizontal="left" vertical="center" wrapText="1"/>
      <protection locked="0" hidden="1"/>
    </xf>
    <xf numFmtId="2" fontId="62" fillId="0" borderId="0" xfId="0" applyNumberFormat="1" applyFont="1" applyAlignment="1" applyProtection="1">
      <alignment horizontal="left" vertical="center" wrapText="1"/>
      <protection locked="0" hidden="1"/>
    </xf>
    <xf numFmtId="14" fontId="37" fillId="0" borderId="0" xfId="0" applyNumberFormat="1" applyFont="1" applyAlignment="1" applyProtection="1">
      <alignment horizontal="left" vertical="center" wrapText="1"/>
      <protection locked="0" hidden="1"/>
    </xf>
    <xf numFmtId="2" fontId="42" fillId="0" borderId="3" xfId="0" applyNumberFormat="1" applyFont="1" applyBorder="1" applyAlignment="1" applyProtection="1">
      <alignment vertical="center" wrapText="1"/>
      <protection locked="0" hidden="1"/>
    </xf>
    <xf numFmtId="2" fontId="28" fillId="7" borderId="1" xfId="0" applyNumberFormat="1" applyFont="1" applyFill="1" applyBorder="1" applyAlignment="1" applyProtection="1">
      <alignment vertical="center"/>
      <protection hidden="1"/>
    </xf>
    <xf numFmtId="2" fontId="28" fillId="7" borderId="1" xfId="0" applyNumberFormat="1" applyFont="1" applyFill="1" applyBorder="1" applyAlignment="1" applyProtection="1">
      <alignment vertical="center" wrapText="1"/>
      <protection hidden="1"/>
    </xf>
    <xf numFmtId="0" fontId="56" fillId="0" borderId="1" xfId="0" applyFont="1" applyBorder="1" applyAlignment="1">
      <alignment vertical="center" wrapText="1"/>
    </xf>
    <xf numFmtId="0" fontId="56" fillId="13" borderId="1" xfId="0" applyFont="1" applyFill="1" applyBorder="1" applyAlignment="1" applyProtection="1">
      <alignment vertical="center" wrapText="1"/>
      <protection locked="0" hidden="1"/>
    </xf>
    <xf numFmtId="0" fontId="31" fillId="0" borderId="15" xfId="0" applyFont="1" applyBorder="1" applyAlignment="1" applyProtection="1">
      <alignment vertical="center" wrapText="1"/>
      <protection hidden="1"/>
    </xf>
    <xf numFmtId="0" fontId="31" fillId="0" borderId="2" xfId="0" applyFont="1" applyBorder="1" applyAlignment="1" applyProtection="1">
      <alignment vertical="center" wrapText="1"/>
      <protection hidden="1"/>
    </xf>
    <xf numFmtId="2" fontId="44" fillId="0" borderId="0" xfId="1" applyNumberFormat="1" applyFont="1" applyAlignment="1" applyProtection="1">
      <alignment horizontal="center" vertical="center" wrapText="1"/>
      <protection locked="0" hidden="1"/>
    </xf>
    <xf numFmtId="2" fontId="17" fillId="0" borderId="1" xfId="0" applyNumberFormat="1" applyFont="1" applyBorder="1" applyAlignment="1" applyProtection="1">
      <alignment vertical="center" wrapText="1"/>
      <protection locked="0" hidden="1"/>
    </xf>
    <xf numFmtId="0" fontId="58" fillId="0" borderId="0" xfId="0" applyFont="1" applyAlignment="1" applyProtection="1">
      <alignment horizontal="left" vertical="center" wrapText="1"/>
      <protection locked="0" hidden="1"/>
    </xf>
    <xf numFmtId="2" fontId="56" fillId="0" borderId="0" xfId="0" applyNumberFormat="1" applyFont="1" applyAlignment="1" applyProtection="1">
      <alignment horizontal="center" vertical="center" wrapText="1"/>
      <protection locked="0" hidden="1"/>
    </xf>
    <xf numFmtId="0" fontId="56" fillId="0" borderId="0" xfId="0" applyFont="1" applyAlignment="1" applyProtection="1">
      <alignment horizontal="center" vertical="center" wrapText="1"/>
      <protection locked="0" hidden="1"/>
    </xf>
    <xf numFmtId="2" fontId="4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41" fillId="0" borderId="1" xfId="0" applyNumberFormat="1" applyFont="1" applyBorder="1" applyAlignment="1" applyProtection="1">
      <alignment vertical="center" wrapText="1"/>
      <protection hidden="1"/>
    </xf>
    <xf numFmtId="0" fontId="28" fillId="0" borderId="1" xfId="0" applyFont="1" applyBorder="1" applyAlignment="1">
      <alignment vertical="center" wrapText="1"/>
    </xf>
    <xf numFmtId="2" fontId="18" fillId="0" borderId="7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2" fontId="23" fillId="0" borderId="1" xfId="0" applyNumberFormat="1" applyFont="1" applyBorder="1" applyAlignment="1" applyProtection="1">
      <alignment horizontal="center" vertical="center"/>
      <protection hidden="1"/>
    </xf>
    <xf numFmtId="1" fontId="17" fillId="0" borderId="23" xfId="0" applyNumberFormat="1" applyFont="1" applyBorder="1" applyAlignment="1" applyProtection="1">
      <alignment horizontal="center" vertical="center"/>
      <protection locked="0" hidden="1"/>
    </xf>
    <xf numFmtId="0" fontId="43" fillId="7" borderId="3" xfId="6" applyFont="1" applyFill="1" applyBorder="1" applyAlignment="1">
      <alignment horizontal="left" vertical="center" wrapText="1"/>
    </xf>
    <xf numFmtId="0" fontId="17" fillId="7" borderId="4" xfId="6" applyFont="1" applyFill="1" applyBorder="1" applyAlignment="1">
      <alignment horizontal="left" vertical="center" wrapText="1"/>
    </xf>
    <xf numFmtId="0" fontId="36" fillId="2" borderId="1" xfId="1" applyFont="1" applyFill="1" applyBorder="1" applyAlignment="1" applyProtection="1">
      <alignment horizontal="left" vertical="center" wrapText="1"/>
      <protection locked="0" hidden="1"/>
    </xf>
    <xf numFmtId="0" fontId="56" fillId="0" borderId="5" xfId="0" applyFont="1" applyBorder="1" applyAlignment="1" applyProtection="1">
      <alignment vertical="center" wrapText="1"/>
      <protection locked="0" hidden="1"/>
    </xf>
    <xf numFmtId="0" fontId="26" fillId="0" borderId="24" xfId="0" applyFont="1" applyBorder="1" applyAlignment="1" applyProtection="1">
      <alignment vertical="center" wrapText="1"/>
      <protection hidden="1"/>
    </xf>
    <xf numFmtId="2" fontId="56" fillId="0" borderId="0" xfId="0" applyNumberFormat="1" applyFont="1" applyAlignment="1" applyProtection="1">
      <alignment horizontal="left" vertical="center" wrapText="1"/>
      <protection locked="0" hidden="1"/>
    </xf>
    <xf numFmtId="0" fontId="37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horizontal="left" vertical="center"/>
    </xf>
    <xf numFmtId="0" fontId="17" fillId="7" borderId="4" xfId="3" applyFont="1" applyFill="1" applyBorder="1" applyAlignment="1">
      <alignment horizontal="left" vertical="center" wrapText="1"/>
    </xf>
    <xf numFmtId="167" fontId="37" fillId="2" borderId="0" xfId="0" applyNumberFormat="1" applyFont="1" applyFill="1" applyAlignment="1" applyProtection="1">
      <alignment vertical="center"/>
      <protection locked="0" hidden="1"/>
    </xf>
    <xf numFmtId="167" fontId="37" fillId="0" borderId="0" xfId="0" applyNumberFormat="1" applyFont="1" applyAlignment="1" applyProtection="1">
      <alignment horizontal="right" vertical="center"/>
      <protection locked="0" hidden="1"/>
    </xf>
    <xf numFmtId="164" fontId="76" fillId="0" borderId="1" xfId="1" applyNumberFormat="1" applyFont="1" applyBorder="1" applyAlignment="1" applyProtection="1">
      <alignment horizontal="left" vertical="center" wrapText="1"/>
      <protection hidden="1"/>
    </xf>
    <xf numFmtId="164" fontId="76" fillId="0" borderId="6" xfId="1" applyNumberFormat="1" applyFont="1" applyBorder="1" applyAlignment="1" applyProtection="1">
      <alignment horizontal="left" vertical="center" wrapText="1"/>
      <protection hidden="1"/>
    </xf>
    <xf numFmtId="164" fontId="36" fillId="0" borderId="1" xfId="1" applyNumberFormat="1" applyFont="1" applyBorder="1" applyAlignment="1" applyProtection="1">
      <alignment horizontal="left" vertical="center" wrapText="1"/>
      <protection hidden="1"/>
    </xf>
    <xf numFmtId="2" fontId="67" fillId="0" borderId="1" xfId="0" applyNumberFormat="1" applyFont="1" applyBorder="1" applyAlignment="1" applyProtection="1">
      <alignment horizontal="center" vertical="center"/>
      <protection hidden="1"/>
    </xf>
    <xf numFmtId="169" fontId="19" fillId="0" borderId="1" xfId="2" applyNumberFormat="1" applyFont="1" applyBorder="1" applyAlignment="1" applyProtection="1">
      <alignment horizontal="center" vertical="center"/>
      <protection locked="0" hidden="1"/>
    </xf>
    <xf numFmtId="2" fontId="20" fillId="2" borderId="1" xfId="0" applyNumberFormat="1" applyFont="1" applyFill="1" applyBorder="1" applyAlignment="1" applyProtection="1">
      <alignment horizontal="center" vertical="center"/>
      <protection hidden="1"/>
    </xf>
    <xf numFmtId="164" fontId="55" fillId="7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14" fontId="30" fillId="0" borderId="1" xfId="0" applyNumberFormat="1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locked="0" hidden="1"/>
    </xf>
    <xf numFmtId="0" fontId="17" fillId="0" borderId="1" xfId="0" applyFont="1" applyBorder="1" applyAlignment="1" applyProtection="1">
      <alignment horizontal="center" vertical="center"/>
      <protection locked="0" hidden="1"/>
    </xf>
    <xf numFmtId="0" fontId="41" fillId="0" borderId="1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center" vertical="center" wrapText="1"/>
      <protection locked="0" hidden="1"/>
    </xf>
    <xf numFmtId="0" fontId="37" fillId="0" borderId="0" xfId="0" applyFont="1" applyAlignment="1" applyProtection="1">
      <alignment horizontal="center" vertical="center"/>
      <protection locked="0" hidden="1"/>
    </xf>
    <xf numFmtId="167" fontId="37" fillId="0" borderId="0" xfId="0" applyNumberFormat="1" applyFont="1" applyAlignment="1" applyProtection="1">
      <alignment vertical="center"/>
      <protection locked="0" hidden="1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 applyProtection="1">
      <alignment vertical="center"/>
      <protection locked="0" hidden="1"/>
    </xf>
    <xf numFmtId="0" fontId="32" fillId="18" borderId="0" xfId="0" applyFont="1" applyFill="1" applyAlignment="1" applyProtection="1">
      <alignment horizontal="center" vertical="center" wrapText="1"/>
      <protection locked="0" hidden="1"/>
    </xf>
    <xf numFmtId="0" fontId="22" fillId="0" borderId="0" xfId="0" applyFont="1" applyAlignment="1" applyProtection="1">
      <alignment vertical="center" wrapText="1"/>
      <protection locked="0" hidden="1"/>
    </xf>
    <xf numFmtId="0" fontId="43" fillId="0" borderId="0" xfId="0" applyFont="1" applyAlignment="1" applyProtection="1">
      <alignment vertical="center" wrapText="1"/>
      <protection locked="0" hidden="1"/>
    </xf>
    <xf numFmtId="0" fontId="43" fillId="0" borderId="0" xfId="0" applyFont="1" applyAlignment="1" applyProtection="1">
      <alignment horizontal="center" vertical="center" wrapText="1"/>
      <protection locked="0" hidden="1"/>
    </xf>
    <xf numFmtId="0" fontId="37" fillId="0" borderId="3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2" fontId="43" fillId="0" borderId="0" xfId="0" applyNumberFormat="1" applyFont="1" applyAlignment="1" applyProtection="1">
      <alignment horizontal="center" vertical="center" wrapText="1"/>
      <protection locked="0" hidden="1"/>
    </xf>
    <xf numFmtId="9" fontId="37" fillId="0" borderId="6" xfId="0" applyNumberFormat="1" applyFont="1" applyBorder="1" applyAlignment="1" applyProtection="1">
      <alignment horizontal="center" vertical="center"/>
      <protection locked="0" hidden="1"/>
    </xf>
    <xf numFmtId="9" fontId="37" fillId="0" borderId="0" xfId="0" applyNumberFormat="1" applyFont="1" applyAlignment="1" applyProtection="1">
      <alignment horizontal="center" vertical="center"/>
      <protection locked="0" hidden="1"/>
    </xf>
    <xf numFmtId="167" fontId="43" fillId="0" borderId="0" xfId="0" applyNumberFormat="1" applyFont="1" applyAlignment="1" applyProtection="1">
      <alignment horizontal="center" vertical="center" wrapText="1"/>
      <protection locked="0" hidden="1"/>
    </xf>
    <xf numFmtId="167" fontId="62" fillId="2" borderId="0" xfId="0" applyNumberFormat="1" applyFont="1" applyFill="1" applyAlignment="1" applyProtection="1">
      <alignment vertical="center"/>
      <protection locked="0" hidden="1"/>
    </xf>
    <xf numFmtId="9" fontId="37" fillId="0" borderId="14" xfId="0" applyNumberFormat="1" applyFont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vertical="center" wrapText="1"/>
      <protection locked="0" hidden="1"/>
    </xf>
    <xf numFmtId="0" fontId="25" fillId="0" borderId="0" xfId="0" applyFont="1" applyAlignment="1" applyProtection="1">
      <alignment vertical="center"/>
      <protection locked="0" hidden="1"/>
    </xf>
    <xf numFmtId="1" fontId="56" fillId="0" borderId="0" xfId="0" applyNumberFormat="1" applyFont="1" applyAlignment="1" applyProtection="1">
      <alignment horizontal="center" vertical="center" wrapText="1"/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 wrapText="1"/>
      <protection locked="0" hidden="1"/>
    </xf>
    <xf numFmtId="9" fontId="37" fillId="0" borderId="7" xfId="0" applyNumberFormat="1" applyFont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horizontal="left" vertical="center"/>
      <protection locked="0" hidden="1"/>
    </xf>
    <xf numFmtId="0" fontId="13" fillId="0" borderId="0" xfId="0" applyFont="1" applyAlignment="1" applyProtection="1">
      <alignment vertical="center" wrapText="1"/>
      <protection locked="0" hidden="1"/>
    </xf>
    <xf numFmtId="0" fontId="62" fillId="0" borderId="0" xfId="0" applyFont="1" applyAlignment="1" applyProtection="1">
      <alignment horizontal="center" vertical="center" wrapText="1"/>
      <protection locked="0" hidden="1"/>
    </xf>
    <xf numFmtId="0" fontId="58" fillId="0" borderId="0" xfId="0" applyFont="1" applyAlignment="1" applyProtection="1">
      <alignment horizontal="center" vertical="center" wrapText="1"/>
      <protection locked="0" hidden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left" vertical="center" wrapText="1"/>
      <protection locked="0" hidden="1"/>
    </xf>
    <xf numFmtId="0" fontId="37" fillId="0" borderId="0" xfId="0" applyFont="1" applyAlignment="1" applyProtection="1">
      <alignment vertical="center" wrapText="1"/>
      <protection locked="0" hidden="1"/>
    </xf>
    <xf numFmtId="0" fontId="29" fillId="0" borderId="0" xfId="0" applyFont="1" applyAlignment="1" applyProtection="1">
      <alignment vertical="center"/>
      <protection locked="0" hidden="1"/>
    </xf>
    <xf numFmtId="14" fontId="30" fillId="0" borderId="0" xfId="0" applyNumberFormat="1" applyFont="1" applyAlignment="1" applyProtection="1">
      <alignment vertical="center"/>
      <protection locked="0" hidden="1"/>
    </xf>
    <xf numFmtId="14" fontId="25" fillId="0" borderId="0" xfId="0" applyNumberFormat="1" applyFont="1" applyAlignment="1" applyProtection="1">
      <alignment vertical="center" wrapText="1"/>
      <protection locked="0" hidden="1"/>
    </xf>
    <xf numFmtId="0" fontId="56" fillId="0" borderId="0" xfId="0" applyFont="1" applyAlignment="1" applyProtection="1">
      <alignment vertical="center" wrapText="1"/>
      <protection locked="0" hidden="1"/>
    </xf>
    <xf numFmtId="14" fontId="56" fillId="0" borderId="0" xfId="0" applyNumberFormat="1" applyFont="1" applyAlignment="1" applyProtection="1">
      <alignment horizontal="center" vertical="center" wrapText="1"/>
      <protection locked="0" hidden="1"/>
    </xf>
    <xf numFmtId="14" fontId="37" fillId="0" borderId="0" xfId="0" applyNumberFormat="1" applyFont="1" applyAlignment="1" applyProtection="1">
      <alignment horizontal="center" vertical="center" wrapText="1"/>
      <protection locked="0" hidden="1"/>
    </xf>
    <xf numFmtId="168" fontId="26" fillId="0" borderId="0" xfId="0" applyNumberFormat="1" applyFont="1" applyAlignment="1">
      <alignment horizontal="center" vertical="center"/>
    </xf>
    <xf numFmtId="0" fontId="37" fillId="0" borderId="3" xfId="0" applyFont="1" applyBorder="1" applyAlignment="1" applyProtection="1">
      <alignment horizontal="center" vertical="center"/>
      <protection locked="0" hidden="1"/>
    </xf>
    <xf numFmtId="0" fontId="56" fillId="7" borderId="4" xfId="0" applyFont="1" applyFill="1" applyBorder="1" applyAlignment="1" applyProtection="1">
      <alignment horizontal="left" vertical="center" wrapText="1"/>
      <protection locked="0" hidden="1"/>
    </xf>
    <xf numFmtId="0" fontId="13" fillId="15" borderId="1" xfId="0" applyFont="1" applyFill="1" applyBorder="1" applyAlignment="1" applyProtection="1">
      <alignment vertical="center" wrapText="1"/>
      <protection locked="0" hidden="1"/>
    </xf>
    <xf numFmtId="0" fontId="33" fillId="14" borderId="1" xfId="0" applyFont="1" applyFill="1" applyBorder="1" applyAlignment="1" applyProtection="1">
      <alignment horizontal="left" vertical="center" wrapText="1"/>
      <protection locked="0" hidden="1"/>
    </xf>
    <xf numFmtId="0" fontId="39" fillId="0" borderId="0" xfId="0" applyFont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33" fillId="11" borderId="1" xfId="0" applyFont="1" applyFill="1" applyBorder="1" applyAlignment="1" applyProtection="1">
      <alignment horizontal="left" vertical="center" wrapText="1"/>
      <protection locked="0" hidden="1"/>
    </xf>
    <xf numFmtId="0" fontId="37" fillId="0" borderId="3" xfId="0" applyFont="1" applyBorder="1" applyAlignment="1" applyProtection="1">
      <alignment horizontal="left" vertical="center"/>
      <protection locked="0" hidden="1"/>
    </xf>
    <xf numFmtId="0" fontId="37" fillId="0" borderId="1" xfId="0" applyFont="1" applyBorder="1" applyAlignment="1" applyProtection="1">
      <alignment vertical="center"/>
      <protection locked="0" hidden="1"/>
    </xf>
    <xf numFmtId="0" fontId="37" fillId="0" borderId="1" xfId="0" applyFont="1" applyBorder="1" applyAlignment="1">
      <alignment horizontal="left" vertical="center"/>
    </xf>
    <xf numFmtId="0" fontId="43" fillId="0" borderId="1" xfId="0" applyFont="1" applyBorder="1" applyAlignment="1" applyProtection="1">
      <alignment horizontal="center" vertical="center" wrapText="1"/>
      <protection locked="0" hidden="1"/>
    </xf>
    <xf numFmtId="1" fontId="59" fillId="0" borderId="19" xfId="3" applyNumberFormat="1" applyFont="1" applyBorder="1" applyAlignment="1">
      <alignment horizontal="left" vertical="center" shrinkToFit="1"/>
    </xf>
    <xf numFmtId="1" fontId="59" fillId="0" borderId="7" xfId="3" applyNumberFormat="1" applyFont="1" applyBorder="1" applyAlignment="1">
      <alignment horizontal="left" vertical="center" shrinkToFit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37" fillId="0" borderId="1" xfId="0" applyFont="1" applyBorder="1" applyAlignment="1" applyProtection="1">
      <alignment horizontal="left" vertical="center" wrapText="1"/>
      <protection locked="0" hidden="1"/>
    </xf>
    <xf numFmtId="0" fontId="37" fillId="0" borderId="4" xfId="0" applyFont="1" applyBorder="1" applyAlignment="1" applyProtection="1">
      <alignment horizontal="left" vertical="center" wrapText="1"/>
      <protection locked="0" hidden="1"/>
    </xf>
    <xf numFmtId="1" fontId="37" fillId="0" borderId="4" xfId="0" applyNumberFormat="1" applyFont="1" applyBorder="1" applyAlignment="1" applyProtection="1">
      <alignment horizontal="center" vertical="center" wrapText="1"/>
      <protection locked="0" hidden="1"/>
    </xf>
    <xf numFmtId="0" fontId="37" fillId="0" borderId="1" xfId="0" applyFont="1" applyBorder="1" applyAlignment="1" applyProtection="1">
      <alignment horizontal="center" vertical="center" wrapText="1"/>
      <protection locked="0" hidden="1"/>
    </xf>
    <xf numFmtId="0" fontId="37" fillId="0" borderId="5" xfId="0" applyFont="1" applyBorder="1" applyAlignment="1" applyProtection="1">
      <alignment horizontal="left" vertical="center"/>
      <protection locked="0" hidden="1"/>
    </xf>
    <xf numFmtId="1" fontId="59" fillId="9" borderId="19" xfId="3" applyNumberFormat="1" applyFont="1" applyFill="1" applyBorder="1" applyAlignment="1">
      <alignment horizontal="left" vertical="center" shrinkToFit="1"/>
    </xf>
    <xf numFmtId="1" fontId="59" fillId="9" borderId="1" xfId="3" applyNumberFormat="1" applyFont="1" applyFill="1" applyBorder="1" applyAlignment="1">
      <alignment horizontal="left" vertical="center" shrinkToFit="1"/>
    </xf>
    <xf numFmtId="0" fontId="37" fillId="11" borderId="0" xfId="0" applyFont="1" applyFill="1" applyAlignment="1">
      <alignment horizontal="right" vertical="center"/>
    </xf>
    <xf numFmtId="0" fontId="37" fillId="11" borderId="0" xfId="0" applyFont="1" applyFill="1" applyAlignment="1">
      <alignment horizontal="left" vertical="center"/>
    </xf>
    <xf numFmtId="0" fontId="37" fillId="0" borderId="4" xfId="0" applyFont="1" applyBorder="1" applyAlignment="1" applyProtection="1">
      <alignment horizontal="center" vertical="center" wrapText="1"/>
      <protection locked="0" hidden="1"/>
    </xf>
    <xf numFmtId="1" fontId="59" fillId="0" borderId="1" xfId="3" applyNumberFormat="1" applyFont="1" applyBorder="1" applyAlignment="1">
      <alignment horizontal="left" vertical="center" shrinkToFit="1"/>
    </xf>
    <xf numFmtId="0" fontId="61" fillId="9" borderId="19" xfId="3" applyFont="1" applyFill="1" applyBorder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7" borderId="3" xfId="0" applyFont="1" applyFill="1" applyBorder="1" applyAlignment="1">
      <alignment horizontal="left" vertical="center"/>
    </xf>
    <xf numFmtId="0" fontId="37" fillId="0" borderId="0" xfId="0" applyFont="1" applyAlignment="1" applyProtection="1">
      <alignment vertical="center"/>
      <protection locked="0"/>
    </xf>
    <xf numFmtId="0" fontId="37" fillId="0" borderId="1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37" fillId="10" borderId="0" xfId="0" applyFont="1" applyFill="1" applyAlignment="1">
      <alignment horizontal="right" vertical="center"/>
    </xf>
    <xf numFmtId="0" fontId="37" fillId="10" borderId="0" xfId="0" applyFont="1" applyFill="1" applyAlignment="1">
      <alignment horizontal="center" vertical="center"/>
    </xf>
    <xf numFmtId="0" fontId="59" fillId="0" borderId="22" xfId="3" applyFont="1" applyBorder="1" applyAlignment="1">
      <alignment vertical="center" wrapText="1"/>
    </xf>
    <xf numFmtId="0" fontId="17" fillId="0" borderId="19" xfId="3" applyFont="1" applyBorder="1" applyAlignment="1">
      <alignment horizontal="left" vertical="center" wrapText="1"/>
    </xf>
    <xf numFmtId="0" fontId="59" fillId="9" borderId="5" xfId="3" applyFont="1" applyFill="1" applyBorder="1" applyAlignment="1">
      <alignment vertical="center" wrapText="1"/>
    </xf>
    <xf numFmtId="0" fontId="59" fillId="9" borderId="21" xfId="3" applyFont="1" applyFill="1" applyBorder="1" applyAlignment="1">
      <alignment vertical="center" wrapText="1"/>
    </xf>
    <xf numFmtId="0" fontId="59" fillId="0" borderId="19" xfId="3" applyFont="1" applyBorder="1" applyAlignment="1">
      <alignment vertical="center" wrapText="1"/>
    </xf>
    <xf numFmtId="0" fontId="63" fillId="0" borderId="21" xfId="3" applyFont="1" applyBorder="1" applyAlignment="1">
      <alignment horizontal="left" vertical="center" shrinkToFit="1"/>
    </xf>
    <xf numFmtId="1" fontId="63" fillId="0" borderId="21" xfId="3" applyNumberFormat="1" applyFont="1" applyBorder="1" applyAlignment="1">
      <alignment horizontal="left" vertical="center" shrinkToFit="1"/>
    </xf>
    <xf numFmtId="1" fontId="63" fillId="0" borderId="19" xfId="3" applyNumberFormat="1" applyFont="1" applyBorder="1" applyAlignment="1">
      <alignment horizontal="left" vertical="center" shrinkToFit="1"/>
    </xf>
    <xf numFmtId="1" fontId="59" fillId="0" borderId="22" xfId="3" applyNumberFormat="1" applyFont="1" applyBorder="1" applyAlignment="1">
      <alignment horizontal="left" vertical="center" shrinkToFit="1"/>
    </xf>
    <xf numFmtId="1" fontId="59" fillId="0" borderId="5" xfId="3" applyNumberFormat="1" applyFont="1" applyBorder="1" applyAlignment="1">
      <alignment horizontal="left" vertical="center" shrinkToFit="1"/>
    </xf>
    <xf numFmtId="1" fontId="59" fillId="9" borderId="5" xfId="3" applyNumberFormat="1" applyFont="1" applyFill="1" applyBorder="1" applyAlignment="1">
      <alignment horizontal="left" vertical="center" shrinkToFit="1"/>
    </xf>
    <xf numFmtId="0" fontId="17" fillId="0" borderId="23" xfId="0" applyFont="1" applyBorder="1" applyAlignment="1" applyProtection="1">
      <alignment horizontal="center" vertical="center"/>
      <protection locked="0" hidden="1"/>
    </xf>
    <xf numFmtId="0" fontId="18" fillId="0" borderId="23" xfId="0" applyFont="1" applyBorder="1" applyAlignment="1" applyProtection="1">
      <alignment horizontal="center" vertical="center"/>
      <protection locked="0" hidden="1"/>
    </xf>
    <xf numFmtId="0" fontId="34" fillId="0" borderId="0" xfId="0" applyFont="1" applyAlignment="1" applyProtection="1">
      <alignment horizontal="center" vertical="center"/>
      <protection locked="0" hidden="1"/>
    </xf>
    <xf numFmtId="0" fontId="67" fillId="0" borderId="7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 vertical="center"/>
      <protection locked="0" hidden="1"/>
    </xf>
    <xf numFmtId="0" fontId="37" fillId="0" borderId="4" xfId="0" applyFont="1" applyBorder="1" applyAlignment="1">
      <alignment horizontal="left" vertical="center"/>
    </xf>
    <xf numFmtId="1" fontId="67" fillId="0" borderId="1" xfId="0" applyNumberFormat="1" applyFont="1" applyBorder="1" applyAlignment="1" applyProtection="1">
      <alignment horizontal="center" vertical="center"/>
      <protection hidden="1"/>
    </xf>
    <xf numFmtId="1" fontId="14" fillId="0" borderId="1" xfId="0" applyNumberFormat="1" applyFont="1" applyBorder="1" applyAlignment="1" applyProtection="1">
      <alignment horizontal="center" vertical="center"/>
      <protection hidden="1"/>
    </xf>
    <xf numFmtId="2" fontId="70" fillId="2" borderId="1" xfId="0" applyNumberFormat="1" applyFont="1" applyFill="1" applyBorder="1" applyAlignment="1" applyProtection="1">
      <alignment horizontal="center" vertical="center"/>
      <protection hidden="1"/>
    </xf>
    <xf numFmtId="2" fontId="13" fillId="0" borderId="1" xfId="0" applyNumberFormat="1" applyFont="1" applyBorder="1" applyAlignment="1" applyProtection="1">
      <alignment horizontal="center" vertical="center"/>
      <protection hidden="1"/>
    </xf>
    <xf numFmtId="2" fontId="70" fillId="7" borderId="1" xfId="0" applyNumberFormat="1" applyFont="1" applyFill="1" applyBorder="1" applyAlignment="1" applyProtection="1">
      <alignment horizontal="center" vertical="center"/>
      <protection hidden="1"/>
    </xf>
    <xf numFmtId="1" fontId="63" fillId="0" borderId="20" xfId="3" applyNumberFormat="1" applyFont="1" applyBorder="1" applyAlignment="1">
      <alignment horizontal="left" vertical="center" shrinkToFit="1"/>
    </xf>
    <xf numFmtId="2" fontId="55" fillId="7" borderId="1" xfId="0" applyNumberFormat="1" applyFont="1" applyFill="1" applyBorder="1" applyAlignment="1" applyProtection="1">
      <alignment horizontal="center" vertical="center"/>
      <protection locked="0" hidden="1"/>
    </xf>
    <xf numFmtId="1" fontId="73" fillId="0" borderId="19" xfId="3" applyNumberFormat="1" applyFont="1" applyBorder="1" applyAlignment="1">
      <alignment horizontal="left" vertical="center" shrinkToFit="1"/>
    </xf>
    <xf numFmtId="2" fontId="23" fillId="7" borderId="1" xfId="0" applyNumberFormat="1" applyFont="1" applyFill="1" applyBorder="1" applyAlignment="1" applyProtection="1">
      <alignment horizontal="center" vertical="center"/>
      <protection hidden="1"/>
    </xf>
    <xf numFmtId="1" fontId="63" fillId="0" borderId="1" xfId="3" applyNumberFormat="1" applyFont="1" applyBorder="1" applyAlignment="1">
      <alignment horizontal="left" vertical="center" shrinkToFit="1"/>
    </xf>
    <xf numFmtId="1" fontId="19" fillId="0" borderId="1" xfId="0" applyNumberFormat="1" applyFont="1" applyBorder="1" applyAlignment="1" applyProtection="1">
      <alignment horizontal="center" vertical="center"/>
      <protection hidden="1"/>
    </xf>
    <xf numFmtId="0" fontId="59" fillId="0" borderId="0" xfId="3" applyFont="1" applyAlignment="1">
      <alignment vertical="center" wrapText="1"/>
    </xf>
    <xf numFmtId="2" fontId="78" fillId="0" borderId="1" xfId="0" applyNumberFormat="1" applyFont="1" applyBorder="1" applyAlignment="1" applyProtection="1">
      <alignment horizontal="center" vertical="center"/>
      <protection hidden="1"/>
    </xf>
    <xf numFmtId="9" fontId="23" fillId="0" borderId="1" xfId="0" applyNumberFormat="1" applyFont="1" applyBorder="1" applyAlignment="1" applyProtection="1">
      <alignment horizontal="left" vertical="center" wrapText="1"/>
      <protection locked="0" hidden="1"/>
    </xf>
    <xf numFmtId="9" fontId="37" fillId="0" borderId="4" xfId="0" applyNumberFormat="1" applyFont="1" applyBorder="1" applyAlignment="1" applyProtection="1">
      <alignment horizontal="left" vertical="center" wrapText="1"/>
      <protection locked="0" hidden="1"/>
    </xf>
    <xf numFmtId="2" fontId="32" fillId="0" borderId="1" xfId="0" applyNumberFormat="1" applyFont="1" applyBorder="1" applyAlignment="1" applyProtection="1">
      <alignment horizontal="center" vertical="center"/>
      <protection hidden="1"/>
    </xf>
    <xf numFmtId="9" fontId="37" fillId="0" borderId="0" xfId="0" applyNumberFormat="1" applyFont="1" applyAlignment="1" applyProtection="1">
      <alignment horizontal="left" vertical="center" wrapText="1"/>
      <protection locked="0" hidden="1"/>
    </xf>
    <xf numFmtId="9" fontId="37" fillId="0" borderId="0" xfId="0" applyNumberFormat="1" applyFont="1" applyAlignment="1" applyProtection="1">
      <alignment horizontal="center" vertical="center" wrapText="1"/>
      <protection locked="0" hidden="1"/>
    </xf>
    <xf numFmtId="9" fontId="37" fillId="0" borderId="1" xfId="0" applyNumberFormat="1" applyFont="1" applyBorder="1" applyAlignment="1" applyProtection="1">
      <alignment horizontal="center" vertical="center" wrapText="1"/>
      <protection locked="0" hidden="1"/>
    </xf>
    <xf numFmtId="2" fontId="37" fillId="0" borderId="1" xfId="0" applyNumberFormat="1" applyFont="1" applyBorder="1" applyAlignment="1" applyProtection="1">
      <alignment horizontal="center" vertical="center" wrapText="1"/>
      <protection locked="0" hidden="1"/>
    </xf>
    <xf numFmtId="1" fontId="68" fillId="0" borderId="19" xfId="3" applyNumberFormat="1" applyFont="1" applyBorder="1" applyAlignment="1">
      <alignment horizontal="left" vertical="center" shrinkToFit="1"/>
    </xf>
    <xf numFmtId="2" fontId="35" fillId="0" borderId="1" xfId="0" applyNumberFormat="1" applyFont="1" applyBorder="1" applyAlignment="1" applyProtection="1">
      <alignment vertical="center"/>
      <protection hidden="1"/>
    </xf>
    <xf numFmtId="0" fontId="32" fillId="2" borderId="1" xfId="0" applyFont="1" applyFill="1" applyBorder="1" applyAlignment="1" applyProtection="1">
      <alignment horizontal="left" vertical="center" wrapText="1"/>
      <protection locked="0" hidden="1"/>
    </xf>
    <xf numFmtId="2" fontId="32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 wrapText="1"/>
      <protection locked="0" hidden="1"/>
    </xf>
    <xf numFmtId="1" fontId="59" fillId="9" borderId="0" xfId="3" applyNumberFormat="1" applyFont="1" applyFill="1" applyAlignment="1">
      <alignment horizontal="left" vertical="center" shrinkToFit="1"/>
    </xf>
    <xf numFmtId="1" fontId="59" fillId="0" borderId="0" xfId="3" applyNumberFormat="1" applyFont="1" applyAlignment="1">
      <alignment horizontal="left" vertical="center" shrinkToFit="1"/>
    </xf>
    <xf numFmtId="0" fontId="7" fillId="0" borderId="0" xfId="0" applyFont="1" applyAlignment="1" applyProtection="1">
      <alignment horizontal="center" vertical="center"/>
      <protection locked="0" hidden="1"/>
    </xf>
    <xf numFmtId="2" fontId="0" fillId="0" borderId="0" xfId="0" applyNumberFormat="1" applyAlignment="1" applyProtection="1">
      <alignment horizontal="center" vertical="center"/>
      <protection locked="0" hidden="1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25" fillId="0" borderId="15" xfId="0" applyFont="1" applyBorder="1" applyAlignment="1" applyProtection="1">
      <alignment vertical="center" wrapText="1"/>
      <protection hidden="1"/>
    </xf>
    <xf numFmtId="2" fontId="71" fillId="0" borderId="15" xfId="0" applyNumberFormat="1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vertical="center" wrapText="1"/>
      <protection hidden="1"/>
    </xf>
    <xf numFmtId="0" fontId="2" fillId="0" borderId="0" xfId="0" applyFont="1" applyAlignment="1">
      <alignment horizontal="center" vertical="center" wrapText="1" shrinkToFit="1"/>
    </xf>
    <xf numFmtId="0" fontId="0" fillId="0" borderId="0" xfId="0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vertical="center" wrapText="1"/>
      <protection hidden="1"/>
    </xf>
    <xf numFmtId="0" fontId="2" fillId="0" borderId="0" xfId="0" applyFont="1" applyAlignment="1">
      <alignment horizontal="center" vertical="center"/>
    </xf>
    <xf numFmtId="0" fontId="18" fillId="0" borderId="5" xfId="0" applyFont="1" applyBorder="1" applyAlignment="1" applyProtection="1">
      <alignment horizontal="left" vertical="center" wrapText="1"/>
      <protection hidden="1"/>
    </xf>
    <xf numFmtId="2" fontId="18" fillId="0" borderId="1" xfId="0" applyNumberFormat="1" applyFont="1" applyBorder="1" applyAlignment="1" applyProtection="1">
      <alignment vertical="center"/>
      <protection hidden="1"/>
    </xf>
    <xf numFmtId="0" fontId="5" fillId="0" borderId="0" xfId="0" applyFont="1" applyAlignment="1">
      <alignment horizontal="center" vertical="center" wrapText="1" shrinkToFit="1"/>
    </xf>
    <xf numFmtId="0" fontId="20" fillId="0" borderId="0" xfId="0" applyFont="1" applyAlignment="1" applyProtection="1">
      <alignment horizontal="left" vertical="center" wrapText="1"/>
      <protection hidden="1"/>
    </xf>
    <xf numFmtId="2" fontId="28" fillId="0" borderId="1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42" fillId="0" borderId="1" xfId="0" applyFont="1" applyBorder="1" applyAlignment="1" applyProtection="1">
      <alignment horizontal="center" vertical="center"/>
      <protection hidden="1"/>
    </xf>
    <xf numFmtId="164" fontId="25" fillId="0" borderId="1" xfId="0" applyNumberFormat="1" applyFont="1" applyBorder="1" applyAlignment="1" applyProtection="1">
      <alignment horizontal="center" vertical="center"/>
      <protection hidden="1"/>
    </xf>
    <xf numFmtId="164" fontId="66" fillId="0" borderId="1" xfId="0" applyNumberFormat="1" applyFont="1" applyBorder="1" applyAlignment="1" applyProtection="1">
      <alignment horizontal="center" vertical="center"/>
      <protection hidden="1"/>
    </xf>
    <xf numFmtId="164" fontId="25" fillId="0" borderId="1" xfId="0" applyNumberFormat="1" applyFont="1" applyBorder="1" applyAlignment="1" applyProtection="1">
      <alignment horizontal="left" vertical="center"/>
      <protection hidden="1"/>
    </xf>
    <xf numFmtId="0" fontId="55" fillId="0" borderId="1" xfId="0" applyFont="1" applyBorder="1" applyAlignment="1" applyProtection="1">
      <alignment horizontal="center" vertical="center"/>
      <protection hidden="1"/>
    </xf>
    <xf numFmtId="164" fontId="25" fillId="0" borderId="6" xfId="0" applyNumberFormat="1" applyFont="1" applyBorder="1" applyAlignment="1" applyProtection="1">
      <alignment horizontal="center" vertical="center"/>
      <protection hidden="1"/>
    </xf>
    <xf numFmtId="164" fontId="66" fillId="0" borderId="6" xfId="0" applyNumberFormat="1" applyFont="1" applyBorder="1" applyAlignment="1" applyProtection="1">
      <alignment horizontal="center" vertical="center"/>
      <protection hidden="1"/>
    </xf>
    <xf numFmtId="164" fontId="25" fillId="0" borderId="8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76" fillId="0" borderId="16" xfId="0" applyNumberFormat="1" applyFont="1" applyBorder="1" applyAlignment="1" applyProtection="1">
      <alignment horizontal="center" vertical="center"/>
      <protection hidden="1"/>
    </xf>
    <xf numFmtId="164" fontId="76" fillId="0" borderId="5" xfId="0" applyNumberFormat="1" applyFont="1" applyBorder="1" applyAlignment="1" applyProtection="1">
      <alignment horizontal="center" vertical="center"/>
      <protection hidden="1"/>
    </xf>
    <xf numFmtId="164" fontId="66" fillId="0" borderId="5" xfId="0" applyNumberFormat="1" applyFont="1" applyBorder="1" applyAlignment="1" applyProtection="1">
      <alignment horizontal="center" vertical="center"/>
      <protection hidden="1"/>
    </xf>
    <xf numFmtId="165" fontId="76" fillId="0" borderId="18" xfId="0" applyNumberFormat="1" applyFont="1" applyBorder="1" applyAlignment="1" applyProtection="1">
      <alignment horizontal="center" vertical="center"/>
      <protection hidden="1"/>
    </xf>
    <xf numFmtId="165" fontId="76" fillId="0" borderId="5" xfId="0" applyNumberFormat="1" applyFont="1" applyBorder="1" applyAlignment="1" applyProtection="1">
      <alignment horizontal="center" vertical="center"/>
      <protection hidden="1"/>
    </xf>
    <xf numFmtId="164" fontId="76" fillId="0" borderId="18" xfId="0" applyNumberFormat="1" applyFont="1" applyBorder="1" applyAlignment="1" applyProtection="1">
      <alignment horizontal="center" vertical="center"/>
      <protection hidden="1"/>
    </xf>
    <xf numFmtId="164" fontId="66" fillId="0" borderId="9" xfId="0" applyNumberFormat="1" applyFont="1" applyBorder="1" applyAlignment="1" applyProtection="1">
      <alignment horizontal="center" vertical="center"/>
      <protection hidden="1"/>
    </xf>
    <xf numFmtId="164" fontId="76" fillId="2" borderId="18" xfId="0" applyNumberFormat="1" applyFont="1" applyFill="1" applyBorder="1" applyAlignment="1" applyProtection="1">
      <alignment horizontal="center" vertical="center"/>
      <protection hidden="1"/>
    </xf>
    <xf numFmtId="165" fontId="76" fillId="0" borderId="28" xfId="0" applyNumberFormat="1" applyFont="1" applyBorder="1" applyAlignment="1" applyProtection="1">
      <alignment horizontal="center" vertical="center"/>
      <protection hidden="1"/>
    </xf>
    <xf numFmtId="164" fontId="77" fillId="0" borderId="1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164" fontId="23" fillId="0" borderId="0" xfId="0" applyNumberFormat="1" applyFont="1" applyAlignment="1" applyProtection="1">
      <alignment horizontal="center"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vertical="center"/>
      <protection hidden="1"/>
    </xf>
    <xf numFmtId="0" fontId="33" fillId="0" borderId="1" xfId="0" applyFont="1" applyBorder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left" wrapText="1"/>
      <protection locked="0" hidden="1"/>
    </xf>
    <xf numFmtId="0" fontId="37" fillId="0" borderId="0" xfId="0" applyFont="1" applyAlignment="1" applyProtection="1">
      <alignment horizontal="center" wrapText="1"/>
      <protection locked="0" hidden="1"/>
    </xf>
    <xf numFmtId="0" fontId="17" fillId="0" borderId="0" xfId="0" applyFont="1" applyAlignment="1" applyProtection="1">
      <alignment horizontal="center" wrapText="1"/>
      <protection locked="0" hidden="1"/>
    </xf>
    <xf numFmtId="0" fontId="62" fillId="0" borderId="0" xfId="0" applyFont="1" applyAlignment="1" applyProtection="1">
      <alignment horizontal="left" wrapText="1"/>
      <protection locked="0" hidden="1"/>
    </xf>
    <xf numFmtId="0" fontId="62" fillId="0" borderId="0" xfId="0" applyFont="1" applyAlignment="1" applyProtection="1">
      <alignment horizontal="center" wrapText="1"/>
      <protection locked="0" hidden="1"/>
    </xf>
    <xf numFmtId="14" fontId="37" fillId="0" borderId="0" xfId="0" applyNumberFormat="1" applyFont="1" applyAlignment="1" applyProtection="1">
      <alignment horizontal="left" wrapText="1"/>
      <protection locked="0" hidden="1"/>
    </xf>
    <xf numFmtId="2" fontId="37" fillId="0" borderId="0" xfId="0" applyNumberFormat="1" applyFont="1" applyAlignment="1" applyProtection="1">
      <alignment horizontal="center" wrapText="1"/>
      <protection locked="0" hidden="1"/>
    </xf>
    <xf numFmtId="167" fontId="37" fillId="0" borderId="0" xfId="0" applyNumberFormat="1" applyFont="1" applyAlignment="1" applyProtection="1">
      <alignment horizontal="center" wrapText="1"/>
      <protection locked="0" hidden="1"/>
    </xf>
    <xf numFmtId="1" fontId="81" fillId="0" borderId="22" xfId="3" applyNumberFormat="1" applyFont="1" applyBorder="1" applyAlignment="1">
      <alignment horizontal="left" vertical="center" shrinkToFit="1"/>
    </xf>
    <xf numFmtId="0" fontId="81" fillId="0" borderId="5" xfId="4" applyFont="1" applyBorder="1" applyAlignment="1">
      <alignment horizontal="left" vertical="center"/>
    </xf>
    <xf numFmtId="0" fontId="81" fillId="0" borderId="9" xfId="4" applyFont="1" applyBorder="1" applyAlignment="1">
      <alignment horizontal="left" vertical="center"/>
    </xf>
    <xf numFmtId="0" fontId="37" fillId="0" borderId="1" xfId="0" applyFont="1" applyBorder="1" applyAlignment="1">
      <alignment horizontal="left"/>
    </xf>
    <xf numFmtId="0" fontId="37" fillId="0" borderId="1" xfId="0" applyFont="1" applyBorder="1" applyAlignment="1" applyProtection="1">
      <alignment horizontal="left"/>
      <protection locked="0" hidden="1"/>
    </xf>
    <xf numFmtId="0" fontId="37" fillId="0" borderId="1" xfId="0" applyFont="1" applyBorder="1" applyAlignment="1" applyProtection="1">
      <alignment horizontal="center"/>
      <protection locked="0" hidden="1"/>
    </xf>
    <xf numFmtId="1" fontId="81" fillId="0" borderId="5" xfId="3" applyNumberFormat="1" applyFont="1" applyBorder="1" applyAlignment="1">
      <alignment horizontal="left" vertical="center" shrinkToFit="1"/>
    </xf>
    <xf numFmtId="1" fontId="81" fillId="0" borderId="1" xfId="3" applyNumberFormat="1" applyFont="1" applyBorder="1" applyAlignment="1">
      <alignment horizontal="left" vertical="center" shrinkToFit="1"/>
    </xf>
    <xf numFmtId="1" fontId="81" fillId="7" borderId="1" xfId="3" applyNumberFormat="1" applyFont="1" applyFill="1" applyBorder="1" applyAlignment="1">
      <alignment horizontal="left" vertical="center" shrinkToFit="1"/>
    </xf>
    <xf numFmtId="1" fontId="81" fillId="0" borderId="6" xfId="3" applyNumberFormat="1" applyFont="1" applyBorder="1" applyAlignment="1">
      <alignment horizontal="left" vertical="center" shrinkToFit="1"/>
    </xf>
    <xf numFmtId="1" fontId="81" fillId="0" borderId="0" xfId="3" applyNumberFormat="1" applyFont="1" applyAlignment="1">
      <alignment horizontal="left" vertical="center" shrinkToFit="1"/>
    </xf>
    <xf numFmtId="0" fontId="37" fillId="0" borderId="0" xfId="0" applyFont="1" applyAlignment="1" applyProtection="1">
      <alignment horizontal="center"/>
      <protection locked="0" hidden="1"/>
    </xf>
    <xf numFmtId="14" fontId="74" fillId="0" borderId="0" xfId="0" applyNumberFormat="1" applyFont="1" applyAlignment="1" applyProtection="1">
      <alignment horizontal="left" vertical="center"/>
      <protection locked="0" hidden="1"/>
    </xf>
    <xf numFmtId="168" fontId="23" fillId="5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vertical="center"/>
      <protection locked="0" hidden="1"/>
    </xf>
    <xf numFmtId="0" fontId="26" fillId="0" borderId="1" xfId="0" applyFont="1" applyBorder="1" applyAlignment="1" applyProtection="1">
      <alignment vertical="center"/>
      <protection locked="0" hidden="1"/>
    </xf>
    <xf numFmtId="0" fontId="56" fillId="0" borderId="2" xfId="0" applyFont="1" applyBorder="1" applyAlignment="1" applyProtection="1">
      <alignment vertical="center" wrapText="1"/>
      <protection locked="0" hidden="1"/>
    </xf>
    <xf numFmtId="9" fontId="28" fillId="19" borderId="4" xfId="0" applyNumberFormat="1" applyFont="1" applyFill="1" applyBorder="1" applyAlignment="1" applyProtection="1">
      <alignment horizontal="center" vertical="center" wrapText="1"/>
      <protection locked="0" hidden="1"/>
    </xf>
    <xf numFmtId="2" fontId="38" fillId="5" borderId="3" xfId="0" applyNumberFormat="1" applyFont="1" applyFill="1" applyBorder="1" applyAlignment="1" applyProtection="1">
      <alignment horizontal="center" vertical="center"/>
      <protection locked="0" hidden="1"/>
    </xf>
    <xf numFmtId="2" fontId="38" fillId="5" borderId="5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left" vertical="center"/>
      <protection hidden="1"/>
    </xf>
    <xf numFmtId="2" fontId="43" fillId="0" borderId="1" xfId="0" applyNumberFormat="1" applyFont="1" applyBorder="1" applyAlignment="1" applyProtection="1">
      <alignment horizontal="center" vertical="center" wrapText="1"/>
      <protection locked="0" hidden="1"/>
    </xf>
    <xf numFmtId="0" fontId="17" fillId="0" borderId="1" xfId="0" applyFont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 applyProtection="1">
      <alignment horizontal="left" vertical="center" wrapText="1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78" fillId="0" borderId="3" xfId="0" applyFont="1" applyBorder="1" applyAlignment="1" applyProtection="1">
      <alignment horizontal="left" vertical="center"/>
      <protection hidden="1"/>
    </xf>
    <xf numFmtId="0" fontId="67" fillId="0" borderId="4" xfId="0" applyFont="1" applyBorder="1" applyAlignment="1" applyProtection="1">
      <alignment horizontal="left" vertical="center"/>
      <protection hidden="1"/>
    </xf>
    <xf numFmtId="0" fontId="67" fillId="0" borderId="5" xfId="0" applyFont="1" applyBorder="1" applyAlignment="1" applyProtection="1">
      <alignment horizontal="left" vertical="center"/>
      <protection hidden="1"/>
    </xf>
    <xf numFmtId="0" fontId="57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57" fillId="0" borderId="4" xfId="0" applyFont="1" applyBorder="1" applyAlignment="1" applyProtection="1">
      <alignment horizontal="left" vertical="center"/>
      <protection hidden="1"/>
    </xf>
    <xf numFmtId="0" fontId="57" fillId="0" borderId="5" xfId="0" applyFont="1" applyBorder="1" applyAlignment="1" applyProtection="1">
      <alignment horizontal="left" vertical="center"/>
      <protection hidden="1"/>
    </xf>
    <xf numFmtId="0" fontId="10" fillId="0" borderId="3" xfId="0" applyFont="1" applyBorder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67" fillId="0" borderId="3" xfId="0" applyFont="1" applyBorder="1" applyAlignment="1" applyProtection="1">
      <alignment horizontal="left" vertical="center"/>
      <protection hidden="1"/>
    </xf>
    <xf numFmtId="0" fontId="35" fillId="2" borderId="1" xfId="0" applyFont="1" applyFill="1" applyBorder="1" applyAlignment="1" applyProtection="1">
      <alignment horizontal="left" vertical="center" wrapText="1" shrinkToFit="1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26" fillId="0" borderId="1" xfId="0" applyFont="1" applyBorder="1" applyAlignment="1" applyProtection="1">
      <alignment horizontal="center" vertical="center"/>
      <protection locked="0" hidden="1"/>
    </xf>
    <xf numFmtId="0" fontId="31" fillId="4" borderId="1" xfId="0" applyFont="1" applyFill="1" applyBorder="1" applyAlignment="1" applyProtection="1">
      <alignment horizontal="center" vertical="center"/>
      <protection locked="0" hidden="1"/>
    </xf>
    <xf numFmtId="0" fontId="37" fillId="0" borderId="3" xfId="0" applyFont="1" applyBorder="1" applyAlignment="1" applyProtection="1">
      <alignment horizontal="center" vertical="center"/>
      <protection locked="0" hidden="1"/>
    </xf>
    <xf numFmtId="0" fontId="37" fillId="0" borderId="4" xfId="0" applyFont="1" applyBorder="1" applyAlignment="1" applyProtection="1">
      <alignment horizontal="center" vertical="center"/>
      <protection locked="0" hidden="1"/>
    </xf>
    <xf numFmtId="0" fontId="31" fillId="6" borderId="3" xfId="0" applyFont="1" applyFill="1" applyBorder="1" applyAlignment="1" applyProtection="1">
      <alignment horizontal="center" vertical="center"/>
      <protection locked="0" hidden="1"/>
    </xf>
    <xf numFmtId="0" fontId="31" fillId="6" borderId="4" xfId="0" applyFont="1" applyFill="1" applyBorder="1" applyAlignment="1" applyProtection="1">
      <alignment horizontal="center" vertical="center"/>
      <protection locked="0" hidden="1"/>
    </xf>
    <xf numFmtId="0" fontId="31" fillId="6" borderId="5" xfId="0" applyFont="1" applyFill="1" applyBorder="1" applyAlignment="1" applyProtection="1">
      <alignment horizontal="center" vertical="center"/>
      <protection locked="0"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23" fillId="0" borderId="3" xfId="0" applyFont="1" applyBorder="1" applyAlignment="1" applyProtection="1">
      <alignment horizontal="center" vertical="center"/>
      <protection locked="0" hidden="1"/>
    </xf>
    <xf numFmtId="0" fontId="23" fillId="0" borderId="5" xfId="0" applyFont="1" applyBorder="1" applyAlignment="1" applyProtection="1">
      <alignment horizontal="center" vertical="center"/>
      <protection locked="0" hidden="1"/>
    </xf>
    <xf numFmtId="0" fontId="26" fillId="0" borderId="1" xfId="0" applyFont="1" applyBorder="1" applyAlignment="1" applyProtection="1">
      <alignment horizontal="right" vertical="center"/>
      <protection locked="0" hidden="1"/>
    </xf>
    <xf numFmtId="0" fontId="31" fillId="12" borderId="3" xfId="0" applyFont="1" applyFill="1" applyBorder="1" applyAlignment="1" applyProtection="1">
      <alignment horizontal="center" vertical="center"/>
      <protection locked="0" hidden="1"/>
    </xf>
    <xf numFmtId="0" fontId="31" fillId="12" borderId="4" xfId="0" applyFont="1" applyFill="1" applyBorder="1" applyAlignment="1" applyProtection="1">
      <alignment horizontal="center" vertical="center"/>
      <protection locked="0" hidden="1"/>
    </xf>
    <xf numFmtId="0" fontId="31" fillId="12" borderId="2" xfId="0" applyFont="1" applyFill="1" applyBorder="1" applyAlignment="1" applyProtection="1">
      <alignment horizontal="center" vertical="center"/>
      <protection locked="0" hidden="1"/>
    </xf>
    <xf numFmtId="0" fontId="31" fillId="12" borderId="5" xfId="0" applyFont="1" applyFill="1" applyBorder="1" applyAlignment="1" applyProtection="1">
      <alignment horizontal="center" vertical="center"/>
      <protection locked="0" hidden="1"/>
    </xf>
    <xf numFmtId="0" fontId="70" fillId="0" borderId="0" xfId="0" applyFont="1" applyAlignment="1" applyProtection="1">
      <alignment horizontal="center" vertical="center" wrapText="1"/>
      <protection locked="0" hidden="1"/>
    </xf>
    <xf numFmtId="0" fontId="17" fillId="0" borderId="6" xfId="0" applyFont="1" applyBorder="1" applyAlignment="1" applyProtection="1">
      <alignment horizontal="center" vertical="center" wrapText="1" shrinkToFit="1"/>
      <protection locked="0" hidden="1"/>
    </xf>
    <xf numFmtId="0" fontId="17" fillId="0" borderId="7" xfId="0" applyFont="1" applyBorder="1" applyAlignment="1" applyProtection="1">
      <alignment horizontal="center" vertical="center" wrapText="1" shrinkToFit="1"/>
      <protection locked="0" hidden="1"/>
    </xf>
    <xf numFmtId="0" fontId="43" fillId="0" borderId="1" xfId="0" applyFont="1" applyBorder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14" fontId="39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4" fontId="39" fillId="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1" xfId="0" applyFont="1" applyBorder="1" applyAlignment="1" applyProtection="1">
      <alignment horizontal="center" vertical="center" wrapText="1"/>
      <protection locked="0" hidden="1"/>
    </xf>
    <xf numFmtId="168" fontId="25" fillId="17" borderId="3" xfId="0" applyNumberFormat="1" applyFont="1" applyFill="1" applyBorder="1" applyAlignment="1" applyProtection="1">
      <alignment horizontal="center" vertical="center" wrapText="1"/>
      <protection locked="0" hidden="1"/>
    </xf>
    <xf numFmtId="168" fontId="25" fillId="1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56" fillId="10" borderId="3" xfId="0" applyFont="1" applyFill="1" applyBorder="1" applyAlignment="1" applyProtection="1">
      <alignment horizontal="left" vertical="center" wrapText="1"/>
      <protection locked="0" hidden="1"/>
    </xf>
    <xf numFmtId="0" fontId="56" fillId="10" borderId="5" xfId="0" applyFont="1" applyFill="1" applyBorder="1" applyAlignment="1" applyProtection="1">
      <alignment horizontal="left" vertical="center" wrapText="1"/>
      <protection locked="0" hidden="1"/>
    </xf>
    <xf numFmtId="2" fontId="56" fillId="13" borderId="3" xfId="0" applyNumberFormat="1" applyFont="1" applyFill="1" applyBorder="1" applyAlignment="1" applyProtection="1">
      <alignment horizontal="left" vertical="center" wrapText="1"/>
      <protection locked="0" hidden="1"/>
    </xf>
    <xf numFmtId="2" fontId="56" fillId="13" borderId="5" xfId="0" applyNumberFormat="1" applyFont="1" applyFill="1" applyBorder="1" applyAlignment="1" applyProtection="1">
      <alignment horizontal="left" vertical="center" wrapText="1"/>
      <protection locked="0" hidden="1"/>
    </xf>
    <xf numFmtId="0" fontId="40" fillId="0" borderId="3" xfId="0" applyFont="1" applyBorder="1" applyAlignment="1" applyProtection="1">
      <alignment horizontal="left" vertical="center"/>
      <protection locked="0" hidden="1"/>
    </xf>
    <xf numFmtId="0" fontId="40" fillId="0" borderId="4" xfId="0" applyFont="1" applyBorder="1" applyAlignment="1" applyProtection="1">
      <alignment horizontal="left" vertical="center"/>
      <protection locked="0" hidden="1"/>
    </xf>
    <xf numFmtId="0" fontId="40" fillId="0" borderId="5" xfId="0" applyFont="1" applyBorder="1" applyAlignment="1" applyProtection="1">
      <alignment horizontal="left" vertical="center"/>
      <protection locked="0" hidden="1"/>
    </xf>
    <xf numFmtId="0" fontId="17" fillId="0" borderId="1" xfId="0" applyFont="1" applyBorder="1" applyAlignment="1" applyProtection="1">
      <alignment horizontal="center" vertical="center"/>
      <protection locked="0" hidden="1"/>
    </xf>
    <xf numFmtId="0" fontId="42" fillId="0" borderId="3" xfId="0" applyFont="1" applyBorder="1" applyAlignment="1" applyProtection="1">
      <alignment horizontal="left" vertical="center"/>
      <protection locked="0" hidden="1"/>
    </xf>
    <xf numFmtId="0" fontId="42" fillId="0" borderId="4" xfId="0" applyFont="1" applyBorder="1" applyAlignment="1" applyProtection="1">
      <alignment horizontal="left" vertical="center"/>
      <protection locked="0" hidden="1"/>
    </xf>
    <xf numFmtId="0" fontId="42" fillId="0" borderId="5" xfId="0" applyFont="1" applyBorder="1" applyAlignment="1" applyProtection="1">
      <alignment horizontal="left" vertical="center"/>
      <protection locked="0" hidden="1"/>
    </xf>
    <xf numFmtId="0" fontId="29" fillId="5" borderId="3" xfId="0" applyFont="1" applyFill="1" applyBorder="1" applyAlignment="1" applyProtection="1">
      <alignment horizontal="center" vertical="center"/>
      <protection locked="0" hidden="1"/>
    </xf>
    <xf numFmtId="0" fontId="29" fillId="5" borderId="4" xfId="0" applyFont="1" applyFill="1" applyBorder="1" applyAlignment="1" applyProtection="1">
      <alignment horizontal="center" vertical="center"/>
      <protection locked="0" hidden="1"/>
    </xf>
    <xf numFmtId="0" fontId="29" fillId="5" borderId="5" xfId="0" applyFont="1" applyFill="1" applyBorder="1" applyAlignment="1" applyProtection="1">
      <alignment horizontal="center" vertical="center"/>
      <protection locked="0" hidden="1"/>
    </xf>
    <xf numFmtId="0" fontId="27" fillId="0" borderId="3" xfId="0" applyFont="1" applyBorder="1" applyAlignment="1" applyProtection="1">
      <alignment horizontal="center" vertical="center" wrapText="1"/>
      <protection locked="0" hidden="1"/>
    </xf>
    <xf numFmtId="0" fontId="27" fillId="0" borderId="4" xfId="0" applyFont="1" applyBorder="1" applyAlignment="1" applyProtection="1">
      <alignment horizontal="center" vertical="center" wrapText="1"/>
      <protection locked="0" hidden="1"/>
    </xf>
    <xf numFmtId="0" fontId="27" fillId="0" borderId="5" xfId="0" applyFont="1" applyBorder="1" applyAlignment="1" applyProtection="1">
      <alignment horizontal="center" vertical="center" wrapText="1"/>
      <protection locked="0" hidden="1"/>
    </xf>
    <xf numFmtId="0" fontId="65" fillId="16" borderId="3" xfId="0" applyFont="1" applyFill="1" applyBorder="1" applyAlignment="1" applyProtection="1">
      <alignment horizontal="left" vertical="center"/>
      <protection locked="0" hidden="1"/>
    </xf>
    <xf numFmtId="0" fontId="65" fillId="16" borderId="5" xfId="0" applyFont="1" applyFill="1" applyBorder="1" applyAlignment="1" applyProtection="1">
      <alignment horizontal="left" vertical="center"/>
      <protection locked="0" hidden="1"/>
    </xf>
    <xf numFmtId="0" fontId="56" fillId="12" borderId="0" xfId="0" applyFont="1" applyFill="1" applyAlignment="1">
      <alignment horizontal="center" vertical="center"/>
    </xf>
    <xf numFmtId="2" fontId="72" fillId="0" borderId="0" xfId="0" applyNumberFormat="1" applyFont="1" applyAlignment="1" applyProtection="1">
      <alignment horizontal="left" vertical="center"/>
      <protection locked="0" hidden="1"/>
    </xf>
    <xf numFmtId="2" fontId="66" fillId="0" borderId="8" xfId="0" applyNumberFormat="1" applyFont="1" applyBorder="1" applyAlignment="1" applyProtection="1">
      <alignment horizontal="left" vertical="center" wrapText="1"/>
      <protection hidden="1"/>
    </xf>
    <xf numFmtId="2" fontId="66" fillId="0" borderId="9" xfId="0" applyNumberFormat="1" applyFont="1" applyBorder="1" applyAlignment="1" applyProtection="1">
      <alignment horizontal="left" vertical="center" wrapText="1"/>
      <protection hidden="1"/>
    </xf>
    <xf numFmtId="2" fontId="66" fillId="0" borderId="24" xfId="0" applyNumberFormat="1" applyFont="1" applyBorder="1" applyAlignment="1" applyProtection="1">
      <alignment horizontal="left" vertical="center" wrapText="1"/>
      <protection hidden="1"/>
    </xf>
    <xf numFmtId="2" fontId="66" fillId="0" borderId="22" xfId="0" applyNumberFormat="1" applyFont="1" applyBorder="1" applyAlignment="1" applyProtection="1">
      <alignment horizontal="left" vertical="center" wrapText="1"/>
      <protection hidden="1"/>
    </xf>
    <xf numFmtId="0" fontId="76" fillId="0" borderId="1" xfId="0" applyFont="1" applyBorder="1" applyAlignment="1" applyProtection="1">
      <alignment horizontal="left" vertical="center"/>
      <protection locked="0" hidden="1"/>
    </xf>
    <xf numFmtId="0" fontId="76" fillId="0" borderId="3" xfId="0" applyFont="1" applyBorder="1" applyAlignment="1" applyProtection="1">
      <alignment horizontal="left" vertical="center"/>
      <protection locked="0" hidden="1"/>
    </xf>
    <xf numFmtId="0" fontId="76" fillId="0" borderId="4" xfId="0" applyFont="1" applyBorder="1" applyAlignment="1" applyProtection="1">
      <alignment horizontal="left" vertical="center"/>
      <protection locked="0" hidden="1"/>
    </xf>
    <xf numFmtId="0" fontId="28" fillId="0" borderId="3" xfId="0" applyFont="1" applyBorder="1" applyAlignment="1" applyProtection="1">
      <alignment horizontal="left" vertical="center"/>
      <protection hidden="1"/>
    </xf>
    <xf numFmtId="0" fontId="28" fillId="0" borderId="4" xfId="0" applyFont="1" applyBorder="1" applyAlignment="1" applyProtection="1">
      <alignment horizontal="left" vertical="center"/>
      <protection hidden="1"/>
    </xf>
    <xf numFmtId="0" fontId="28" fillId="0" borderId="5" xfId="0" applyFont="1" applyBorder="1" applyAlignment="1" applyProtection="1">
      <alignment horizontal="left" vertical="center"/>
      <protection hidden="1"/>
    </xf>
    <xf numFmtId="0" fontId="32" fillId="0" borderId="3" xfId="0" applyFont="1" applyBorder="1" applyAlignment="1" applyProtection="1">
      <alignment horizontal="left" vertical="center"/>
      <protection hidden="1"/>
    </xf>
    <xf numFmtId="0" fontId="32" fillId="0" borderId="5" xfId="0" applyFont="1" applyBorder="1" applyAlignment="1" applyProtection="1">
      <alignment horizontal="left" vertical="center"/>
      <protection hidden="1"/>
    </xf>
    <xf numFmtId="2" fontId="25" fillId="7" borderId="3" xfId="0" applyNumberFormat="1" applyFont="1" applyFill="1" applyBorder="1" applyAlignment="1" applyProtection="1">
      <alignment horizontal="left" vertical="center"/>
      <protection hidden="1"/>
    </xf>
    <xf numFmtId="2" fontId="25" fillId="7" borderId="5" xfId="0" applyNumberFormat="1" applyFont="1" applyFill="1" applyBorder="1" applyAlignment="1" applyProtection="1">
      <alignment horizontal="left" vertical="center"/>
      <protection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left" vertical="center" wrapText="1"/>
      <protection hidden="1"/>
    </xf>
    <xf numFmtId="0" fontId="70" fillId="0" borderId="3" xfId="0" applyFont="1" applyBorder="1" applyAlignment="1" applyProtection="1">
      <alignment horizontal="left" vertical="center" wrapText="1"/>
      <protection hidden="1"/>
    </xf>
    <xf numFmtId="0" fontId="70" fillId="0" borderId="4" xfId="0" applyFont="1" applyBorder="1" applyAlignment="1" applyProtection="1">
      <alignment horizontal="left" vertical="center" wrapText="1"/>
      <protection hidden="1"/>
    </xf>
    <xf numFmtId="0" fontId="70" fillId="0" borderId="5" xfId="0" applyFont="1" applyBorder="1" applyAlignment="1" applyProtection="1">
      <alignment horizontal="left" vertical="center" wrapText="1"/>
      <protection hidden="1"/>
    </xf>
    <xf numFmtId="0" fontId="29" fillId="12" borderId="24" xfId="0" applyFont="1" applyFill="1" applyBorder="1" applyAlignment="1" applyProtection="1">
      <alignment horizontal="center" vertical="center"/>
      <protection hidden="1"/>
    </xf>
    <xf numFmtId="0" fontId="29" fillId="12" borderId="2" xfId="0" applyFont="1" applyFill="1" applyBorder="1" applyAlignment="1" applyProtection="1">
      <alignment horizontal="center" vertical="center"/>
      <protection hidden="1"/>
    </xf>
    <xf numFmtId="0" fontId="29" fillId="12" borderId="22" xfId="0" applyFont="1" applyFill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locked="0" hidden="1"/>
    </xf>
    <xf numFmtId="0" fontId="29" fillId="0" borderId="5" xfId="0" applyFont="1" applyBorder="1" applyAlignment="1" applyProtection="1">
      <alignment horizontal="center" vertical="center"/>
      <protection locked="0" hidden="1"/>
    </xf>
    <xf numFmtId="1" fontId="79" fillId="0" borderId="26" xfId="0" applyNumberFormat="1" applyFont="1" applyBorder="1" applyAlignment="1" applyProtection="1">
      <alignment horizontal="center" vertical="center"/>
      <protection hidden="1"/>
    </xf>
    <xf numFmtId="1" fontId="79" fillId="0" borderId="27" xfId="0" applyNumberFormat="1" applyFont="1" applyBorder="1" applyAlignment="1" applyProtection="1">
      <alignment horizontal="center" vertical="center"/>
      <protection hidden="1"/>
    </xf>
    <xf numFmtId="0" fontId="31" fillId="0" borderId="15" xfId="0" applyFont="1" applyBorder="1" applyAlignment="1" applyProtection="1">
      <alignment horizontal="center" vertical="center"/>
      <protection hidden="1"/>
    </xf>
    <xf numFmtId="0" fontId="31" fillId="0" borderId="27" xfId="0" applyFont="1" applyBorder="1" applyAlignment="1" applyProtection="1">
      <alignment horizontal="center" vertical="center"/>
      <protection hidden="1"/>
    </xf>
    <xf numFmtId="0" fontId="25" fillId="0" borderId="31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right" vertical="center"/>
      <protection locked="0" hidden="1"/>
    </xf>
    <xf numFmtId="0" fontId="31" fillId="0" borderId="0" xfId="0" applyFont="1" applyAlignment="1" applyProtection="1">
      <alignment horizontal="left" vertical="center"/>
      <protection hidden="1"/>
    </xf>
    <xf numFmtId="0" fontId="41" fillId="0" borderId="1" xfId="0" applyFont="1" applyBorder="1" applyAlignment="1" applyProtection="1">
      <alignment horizontal="center" vertical="center" wrapText="1" shrinkToFit="1"/>
      <protection hidden="1"/>
    </xf>
    <xf numFmtId="0" fontId="76" fillId="0" borderId="17" xfId="0" applyFont="1" applyBorder="1" applyAlignment="1" applyProtection="1">
      <alignment horizontal="left" vertical="center"/>
      <protection locked="0" hidden="1"/>
    </xf>
    <xf numFmtId="0" fontId="76" fillId="0" borderId="25" xfId="0" applyFont="1" applyBorder="1" applyAlignment="1" applyProtection="1">
      <alignment horizontal="left" vertical="center"/>
      <protection locked="0" hidden="1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0" borderId="3" xfId="0" applyFont="1" applyBorder="1" applyAlignment="1" applyProtection="1">
      <alignment horizontal="center" vertical="center"/>
      <protection hidden="1"/>
    </xf>
    <xf numFmtId="0" fontId="41" fillId="0" borderId="4" xfId="0" applyFont="1" applyBorder="1" applyAlignment="1" applyProtection="1">
      <alignment horizontal="center" vertical="center"/>
      <protection hidden="1"/>
    </xf>
    <xf numFmtId="0" fontId="41" fillId="0" borderId="5" xfId="0" applyFont="1" applyBorder="1" applyAlignment="1" applyProtection="1">
      <alignment horizontal="center" vertical="center"/>
      <protection hidden="1"/>
    </xf>
    <xf numFmtId="0" fontId="76" fillId="0" borderId="1" xfId="0" applyFont="1" applyBorder="1" applyAlignment="1" applyProtection="1">
      <alignment horizontal="left" vertical="center"/>
      <protection hidden="1"/>
    </xf>
    <xf numFmtId="0" fontId="76" fillId="0" borderId="3" xfId="0" applyFont="1" applyBorder="1" applyAlignment="1" applyProtection="1">
      <alignment horizontal="left" vertical="center"/>
      <protection hidden="1"/>
    </xf>
    <xf numFmtId="0" fontId="25" fillId="0" borderId="15" xfId="0" applyFont="1" applyBorder="1" applyAlignment="1" applyProtection="1">
      <alignment horizontal="center" vertical="center"/>
      <protection hidden="1"/>
    </xf>
    <xf numFmtId="2" fontId="42" fillId="0" borderId="6" xfId="0" applyNumberFormat="1" applyFont="1" applyBorder="1" applyAlignment="1" applyProtection="1">
      <alignment horizontal="center" vertical="center" wrapText="1"/>
      <protection hidden="1"/>
    </xf>
    <xf numFmtId="0" fontId="42" fillId="0" borderId="7" xfId="0" applyFont="1" applyBorder="1" applyAlignment="1" applyProtection="1">
      <alignment horizontal="center" vertical="center" wrapText="1"/>
      <protection hidden="1"/>
    </xf>
    <xf numFmtId="0" fontId="42" fillId="0" borderId="6" xfId="0" applyFont="1" applyBorder="1" applyAlignment="1" applyProtection="1">
      <alignment horizontal="center" vertical="center" wrapText="1"/>
      <protection hidden="1"/>
    </xf>
    <xf numFmtId="0" fontId="36" fillId="0" borderId="29" xfId="0" applyFont="1" applyBorder="1" applyAlignment="1" applyProtection="1">
      <alignment horizontal="left" vertical="center"/>
      <protection locked="0" hidden="1"/>
    </xf>
    <xf numFmtId="0" fontId="36" fillId="0" borderId="30" xfId="0" applyFont="1" applyBorder="1" applyAlignment="1" applyProtection="1">
      <alignment horizontal="left" vertical="center"/>
      <protection locked="0" hidden="1"/>
    </xf>
    <xf numFmtId="0" fontId="76" fillId="2" borderId="3" xfId="0" applyFont="1" applyFill="1" applyBorder="1" applyAlignment="1" applyProtection="1">
      <alignment horizontal="left" vertical="center"/>
      <protection locked="0" hidden="1"/>
    </xf>
    <xf numFmtId="0" fontId="76" fillId="2" borderId="4" xfId="0" applyFont="1" applyFill="1" applyBorder="1" applyAlignment="1" applyProtection="1">
      <alignment horizontal="left" vertical="center"/>
      <protection locked="0" hidden="1"/>
    </xf>
    <xf numFmtId="14" fontId="75" fillId="0" borderId="6" xfId="0" applyNumberFormat="1" applyFont="1" applyBorder="1" applyAlignment="1" applyProtection="1">
      <alignment horizontal="left" vertical="center"/>
      <protection hidden="1"/>
    </xf>
    <xf numFmtId="14" fontId="75" fillId="0" borderId="7" xfId="0" applyNumberFormat="1" applyFont="1" applyBorder="1" applyAlignment="1" applyProtection="1">
      <alignment horizontal="left" vertical="center"/>
      <protection hidden="1"/>
    </xf>
    <xf numFmtId="0" fontId="31" fillId="0" borderId="2" xfId="0" applyFont="1" applyBorder="1" applyAlignment="1" applyProtection="1">
      <alignment horizontal="center" vertical="center"/>
      <protection hidden="1"/>
    </xf>
    <xf numFmtId="0" fontId="31" fillId="0" borderId="12" xfId="0" applyFont="1" applyBorder="1" applyAlignment="1" applyProtection="1">
      <alignment horizontal="center" vertical="center"/>
      <protection hidden="1"/>
    </xf>
    <xf numFmtId="0" fontId="31" fillId="0" borderId="15" xfId="0" applyFont="1" applyBorder="1" applyAlignment="1" applyProtection="1">
      <alignment horizontal="center" vertical="center" wrapText="1"/>
      <protection hidden="1"/>
    </xf>
    <xf numFmtId="0" fontId="31" fillId="0" borderId="9" xfId="0" applyFont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 applyProtection="1">
      <alignment horizontal="center" vertical="center" wrapText="1"/>
      <protection hidden="1"/>
    </xf>
    <xf numFmtId="0" fontId="31" fillId="0" borderId="22" xfId="0" applyFont="1" applyBorder="1" applyAlignment="1" applyProtection="1">
      <alignment horizontal="center" vertical="center" wrapText="1"/>
      <protection hidden="1"/>
    </xf>
    <xf numFmtId="14" fontId="23" fillId="0" borderId="26" xfId="0" applyNumberFormat="1" applyFont="1" applyBorder="1" applyAlignment="1" applyProtection="1">
      <alignment horizontal="center" vertical="center" wrapText="1"/>
      <protection hidden="1"/>
    </xf>
    <xf numFmtId="14" fontId="23" fillId="0" borderId="15" xfId="0" applyNumberFormat="1" applyFont="1" applyBorder="1" applyAlignment="1" applyProtection="1">
      <alignment horizontal="center" vertical="center" wrapText="1"/>
      <protection hidden="1"/>
    </xf>
    <xf numFmtId="14" fontId="23" fillId="0" borderId="13" xfId="0" applyNumberFormat="1" applyFont="1" applyBorder="1" applyAlignment="1" applyProtection="1">
      <alignment horizontal="center" vertical="center" wrapText="1"/>
      <protection hidden="1"/>
    </xf>
    <xf numFmtId="14" fontId="23" fillId="0" borderId="0" xfId="0" applyNumberFormat="1" applyFont="1" applyAlignment="1" applyProtection="1">
      <alignment horizontal="center" vertical="center" wrapText="1"/>
      <protection hidden="1"/>
    </xf>
    <xf numFmtId="168" fontId="80" fillId="0" borderId="26" xfId="0" applyNumberFormat="1" applyFont="1" applyBorder="1" applyAlignment="1" applyProtection="1">
      <alignment horizontal="center" vertical="center"/>
      <protection hidden="1"/>
    </xf>
    <xf numFmtId="168" fontId="80" fillId="0" borderId="27" xfId="0" applyNumberFormat="1" applyFont="1" applyBorder="1" applyAlignment="1" applyProtection="1">
      <alignment horizontal="center" vertical="center"/>
      <protection hidden="1"/>
    </xf>
    <xf numFmtId="168" fontId="80" fillId="0" borderId="11" xfId="0" applyNumberFormat="1" applyFont="1" applyBorder="1" applyAlignment="1" applyProtection="1">
      <alignment horizontal="center" vertical="center"/>
      <protection hidden="1"/>
    </xf>
    <xf numFmtId="168" fontId="80" fillId="0" borderId="10" xfId="0" applyNumberFormat="1" applyFont="1" applyBorder="1" applyAlignment="1" applyProtection="1">
      <alignment horizontal="center" vertical="center"/>
      <protection hidden="1"/>
    </xf>
    <xf numFmtId="0" fontId="18" fillId="3" borderId="3" xfId="2" applyFont="1" applyFill="1" applyBorder="1" applyAlignment="1" applyProtection="1">
      <alignment horizontal="center" vertical="center" wrapText="1"/>
      <protection locked="0" hidden="1"/>
    </xf>
    <xf numFmtId="0" fontId="18" fillId="3" borderId="4" xfId="2" applyFont="1" applyFill="1" applyBorder="1" applyAlignment="1" applyProtection="1">
      <alignment horizontal="center" vertical="center" wrapText="1"/>
      <protection locked="0" hidden="1"/>
    </xf>
    <xf numFmtId="0" fontId="18" fillId="3" borderId="5" xfId="2" applyFont="1" applyFill="1" applyBorder="1" applyAlignment="1" applyProtection="1">
      <alignment horizontal="center" vertical="center" wrapText="1"/>
      <protection locked="0" hidden="1"/>
    </xf>
    <xf numFmtId="0" fontId="18" fillId="3" borderId="1" xfId="2" applyFont="1" applyFill="1" applyBorder="1" applyAlignment="1" applyProtection="1">
      <alignment horizontal="center" vertical="center" wrapText="1"/>
      <protection locked="0" hidden="1"/>
    </xf>
    <xf numFmtId="9" fontId="37" fillId="0" borderId="0" xfId="0" applyNumberFormat="1" applyFont="1" applyAlignment="1" applyProtection="1">
      <alignment horizontal="center"/>
      <protection locked="0" hidden="1"/>
    </xf>
  </cellXfs>
  <cellStyles count="27">
    <cellStyle name="Standard_Ang-Krappen-Dekor-07.11.02" xfId="10" xr:uid="{00000000-0005-0000-0000-000000000000}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2 2" xfId="5" xr:uid="{00000000-0005-0000-0000-000004000000}"/>
    <cellStyle name="Обычный 2 2 2 2" xfId="22" xr:uid="{00000000-0005-0000-0000-000005000000}"/>
    <cellStyle name="Обычный 2 2 3" xfId="15" xr:uid="{00000000-0005-0000-0000-000006000000}"/>
    <cellStyle name="Обычный 2 3" xfId="3" xr:uid="{00000000-0005-0000-0000-000007000000}"/>
    <cellStyle name="Обычный 2 3 2" xfId="20" xr:uid="{00000000-0005-0000-0000-000008000000}"/>
    <cellStyle name="Обычный 2 4" xfId="7" xr:uid="{00000000-0005-0000-0000-000009000000}"/>
    <cellStyle name="Обычный 3" xfId="4" xr:uid="{00000000-0005-0000-0000-00000A000000}"/>
    <cellStyle name="Обычный 3 2" xfId="16" xr:uid="{00000000-0005-0000-0000-00000B000000}"/>
    <cellStyle name="Обычный 3 3" xfId="9" xr:uid="{00000000-0005-0000-0000-00000C000000}"/>
    <cellStyle name="Обычный 4" xfId="6" xr:uid="{00000000-0005-0000-0000-00000D000000}"/>
    <cellStyle name="Обычный 4 2" xfId="17" xr:uid="{00000000-0005-0000-0000-00000E000000}"/>
    <cellStyle name="Обычный 4 3" xfId="14" xr:uid="{00000000-0005-0000-0000-00000F000000}"/>
    <cellStyle name="Обычный 5" xfId="13" xr:uid="{00000000-0005-0000-0000-000010000000}"/>
    <cellStyle name="Обычный 6" xfId="18" xr:uid="{00000000-0005-0000-0000-000011000000}"/>
    <cellStyle name="Обычный 6 2" xfId="21" xr:uid="{00000000-0005-0000-0000-000012000000}"/>
    <cellStyle name="Обычный 6 2 2" xfId="24" xr:uid="{00000000-0005-0000-0000-000013000000}"/>
    <cellStyle name="Обычный 7" xfId="19" xr:uid="{00000000-0005-0000-0000-000014000000}"/>
    <cellStyle name="Обычный 7 2" xfId="23" xr:uid="{00000000-0005-0000-0000-000015000000}"/>
    <cellStyle name="Обычный 8" xfId="25" xr:uid="{00000000-0005-0000-0000-000016000000}"/>
    <cellStyle name="Обычный 9" xfId="26" xr:uid="{00000000-0005-0000-0000-000017000000}"/>
    <cellStyle name="Плохой 2" xfId="11" xr:uid="{00000000-0005-0000-0000-000018000000}"/>
    <cellStyle name="Плохой 3" xfId="12" xr:uid="{00000000-0005-0000-0000-000019000000}"/>
    <cellStyle name="Финансовый 2" xfId="8" xr:uid="{00000000-0005-0000-0000-00001A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1C1C1A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/>
        <right/>
        <top style="thin">
          <color rgb="FF1C1C1A"/>
        </top>
        <bottom style="thin">
          <color rgb="FF1C1C1A"/>
        </bottom>
      </border>
    </dxf>
    <dxf>
      <border outline="0">
        <top style="thin">
          <color rgb="FF1C1C1A"/>
        </top>
      </border>
    </dxf>
    <dxf>
      <border outline="0">
        <left style="thin">
          <color rgb="FF1C1C1A"/>
        </left>
        <right style="thin">
          <color indexed="64"/>
        </right>
        <top style="thin">
          <color rgb="FF1C1C1A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1C1C1A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</dxf>
    <dxf>
      <border outline="0">
        <bottom style="thin">
          <color rgb="FF1C1C1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1C1C1A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7</xdr:row>
      <xdr:rowOff>47625</xdr:rowOff>
    </xdr:from>
    <xdr:to>
      <xdr:col>15</xdr:col>
      <xdr:colOff>2581275</xdr:colOff>
      <xdr:row>20</xdr:row>
      <xdr:rowOff>308966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14375"/>
          <a:ext cx="8763000" cy="1718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38100</xdr:rowOff>
    </xdr:from>
    <xdr:to>
      <xdr:col>15</xdr:col>
      <xdr:colOff>3187700</xdr:colOff>
      <xdr:row>4</xdr:row>
      <xdr:rowOff>1699478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647700"/>
          <a:ext cx="11137900" cy="21820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B28:AB70" totalsRowShown="0" headerRowDxfId="5" dataDxfId="3" headerRowBorderDxfId="4" tableBorderDxfId="2" totalsRowBorderDxfId="1" headerRowCellStyle="Обычный 2 3" dataCellStyle="Обычный 2 3">
  <tableColumns count="1">
    <tableColumn id="1" xr3:uid="{00000000-0010-0000-0000-000001000000}" name="600" dataDxfId="0" dataCellStyle="Обычный 2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8"/>
  <sheetViews>
    <sheetView tabSelected="1" showWhiteSpace="0" zoomScaleNormal="100" zoomScaleSheetLayoutView="95" workbookViewId="0">
      <selection activeCell="Q1" sqref="Q1:AV1048576"/>
    </sheetView>
  </sheetViews>
  <sheetFormatPr defaultColWidth="9.140625" defaultRowHeight="15" x14ac:dyDescent="0.2"/>
  <cols>
    <col min="1" max="1" width="3.28515625" style="60" customWidth="1"/>
    <col min="2" max="2" width="6.42578125" style="60" customWidth="1"/>
    <col min="3" max="3" width="4.85546875" style="60" customWidth="1"/>
    <col min="4" max="4" width="5" style="60" customWidth="1"/>
    <col min="5" max="5" width="6.85546875" style="60" customWidth="1"/>
    <col min="6" max="6" width="5.140625" style="60" customWidth="1"/>
    <col min="7" max="7" width="5.7109375" style="60" customWidth="1"/>
    <col min="8" max="8" width="10.7109375" style="123" customWidth="1"/>
    <col min="9" max="9" width="6.42578125" style="123" customWidth="1"/>
    <col min="10" max="12" width="6" style="52" customWidth="1"/>
    <col min="13" max="13" width="6.7109375" style="52" customWidth="1"/>
    <col min="14" max="14" width="7" style="52" customWidth="1"/>
    <col min="15" max="15" width="7.140625" style="52" customWidth="1"/>
    <col min="16" max="16" width="40" style="124" customWidth="1"/>
    <col min="17" max="17" width="8.28515625" style="30" hidden="1" customWidth="1"/>
    <col min="18" max="18" width="8.5703125" style="30" hidden="1" customWidth="1"/>
    <col min="19" max="20" width="9.42578125" style="30" hidden="1" customWidth="1"/>
    <col min="21" max="21" width="15.5703125" style="30" hidden="1" customWidth="1"/>
    <col min="22" max="22" width="9.42578125" style="30" hidden="1" customWidth="1"/>
    <col min="23" max="23" width="10.7109375" style="30" hidden="1" customWidth="1"/>
    <col min="24" max="24" width="9.7109375" style="30" hidden="1" customWidth="1"/>
    <col min="25" max="25" width="17.5703125" style="30" hidden="1" customWidth="1"/>
    <col min="26" max="26" width="9.7109375" style="30" hidden="1" customWidth="1"/>
    <col min="27" max="27" width="9.85546875" style="30" hidden="1" customWidth="1"/>
    <col min="28" max="28" width="12" style="125" hidden="1" customWidth="1"/>
    <col min="29" max="29" width="9.140625" style="125" hidden="1" customWidth="1"/>
    <col min="30" max="30" width="14.28515625" style="125" hidden="1" customWidth="1"/>
    <col min="31" max="31" width="14.7109375" style="129" hidden="1" customWidth="1"/>
    <col min="32" max="32" width="16.5703125" style="29" hidden="1" customWidth="1"/>
    <col min="33" max="33" width="16.85546875" style="29" hidden="1" customWidth="1"/>
    <col min="34" max="34" width="14.5703125" style="125" hidden="1" customWidth="1"/>
    <col min="35" max="35" width="11.42578125" style="315" hidden="1" customWidth="1"/>
    <col min="36" max="36" width="8.85546875" style="125" hidden="1" customWidth="1"/>
    <col min="37" max="37" width="11.85546875" style="125" hidden="1" customWidth="1"/>
    <col min="38" max="38" width="13.140625" style="125" hidden="1" customWidth="1"/>
    <col min="39" max="39" width="14.42578125" style="127" hidden="1" customWidth="1"/>
    <col min="40" max="40" width="15.7109375" style="127" hidden="1" customWidth="1"/>
    <col min="41" max="41" width="13.5703125" style="127" hidden="1" customWidth="1"/>
    <col min="42" max="42" width="14.5703125" style="127" hidden="1" customWidth="1"/>
    <col min="43" max="44" width="18.85546875" style="127" hidden="1" customWidth="1"/>
    <col min="45" max="46" width="12.28515625" style="127" hidden="1" customWidth="1"/>
    <col min="47" max="47" width="15.28515625" style="127" hidden="1" customWidth="1"/>
    <col min="48" max="48" width="12.28515625" style="127" hidden="1" customWidth="1"/>
    <col min="49" max="49" width="11.85546875" style="128" customWidth="1"/>
    <col min="50" max="55" width="9.140625" style="57"/>
    <col min="56" max="56" width="10.140625" style="57" bestFit="1" customWidth="1"/>
    <col min="57" max="16384" width="9.140625" style="57"/>
  </cols>
  <sheetData>
    <row r="1" spans="1:49" x14ac:dyDescent="0.2">
      <c r="AD1" s="42" t="s">
        <v>560</v>
      </c>
      <c r="AE1" s="126">
        <v>48</v>
      </c>
    </row>
    <row r="2" spans="1:49" x14ac:dyDescent="0.2">
      <c r="AD2" s="29" t="s">
        <v>533</v>
      </c>
      <c r="AE2" s="126">
        <v>51.8</v>
      </c>
    </row>
    <row r="3" spans="1:49" x14ac:dyDescent="0.2">
      <c r="AD3" s="29" t="s">
        <v>512</v>
      </c>
      <c r="AE3" s="126">
        <v>149</v>
      </c>
    </row>
    <row r="4" spans="1:49" x14ac:dyDescent="0.2">
      <c r="AD4" s="29" t="s">
        <v>513</v>
      </c>
      <c r="AE4" s="129">
        <v>149</v>
      </c>
    </row>
    <row r="5" spans="1:49" x14ac:dyDescent="0.2">
      <c r="O5" s="52" t="s">
        <v>527</v>
      </c>
      <c r="P5" s="130">
        <v>3.5</v>
      </c>
      <c r="S5" s="296" t="s">
        <v>594</v>
      </c>
      <c r="T5" s="297">
        <v>10.5</v>
      </c>
      <c r="AD5" s="29" t="s">
        <v>514</v>
      </c>
      <c r="AE5" s="129">
        <v>106</v>
      </c>
    </row>
    <row r="6" spans="1:49" ht="9" customHeight="1" x14ac:dyDescent="0.2">
      <c r="S6" s="296" t="s">
        <v>595</v>
      </c>
      <c r="T6" s="297">
        <v>12.5</v>
      </c>
      <c r="AD6" s="29" t="s">
        <v>515</v>
      </c>
      <c r="AE6" s="129">
        <v>112</v>
      </c>
    </row>
    <row r="7" spans="1:49" ht="13.5" customHeight="1" x14ac:dyDescent="0.2">
      <c r="A7" s="358"/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S7" s="296" t="s">
        <v>596</v>
      </c>
      <c r="T7" s="297">
        <v>14.5</v>
      </c>
      <c r="AD7" s="29" t="s">
        <v>421</v>
      </c>
      <c r="AE7" s="126">
        <v>77</v>
      </c>
    </row>
    <row r="8" spans="1:49" ht="7.5" customHeight="1" x14ac:dyDescent="0.2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S8" s="296" t="s">
        <v>597</v>
      </c>
      <c r="T8" s="297">
        <v>16.5</v>
      </c>
      <c r="AD8" s="29" t="s">
        <v>420</v>
      </c>
      <c r="AE8" s="126">
        <v>71.5</v>
      </c>
    </row>
    <row r="9" spans="1:49" ht="7.5" customHeight="1" x14ac:dyDescent="0.2">
      <c r="A9" s="358"/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S9" s="296" t="s">
        <v>598</v>
      </c>
      <c r="T9" s="297">
        <v>16.5</v>
      </c>
      <c r="AD9" s="29" t="s">
        <v>419</v>
      </c>
      <c r="AE9" s="110">
        <v>61</v>
      </c>
    </row>
    <row r="10" spans="1:49" s="135" customFormat="1" ht="7.5" customHeight="1" x14ac:dyDescent="0.2">
      <c r="A10" s="358"/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131"/>
      <c r="Q10" s="132"/>
      <c r="R10" s="133"/>
      <c r="S10" s="296" t="s">
        <v>599</v>
      </c>
      <c r="T10" s="298">
        <v>18</v>
      </c>
      <c r="U10" s="133"/>
      <c r="V10" s="133"/>
      <c r="W10" s="133"/>
      <c r="X10" s="133"/>
      <c r="Y10" s="133"/>
      <c r="Z10" s="133"/>
      <c r="AA10" s="133"/>
      <c r="AB10" s="125"/>
      <c r="AC10" s="125"/>
      <c r="AD10" s="134" t="s">
        <v>550</v>
      </c>
      <c r="AE10" s="110">
        <v>64.02</v>
      </c>
      <c r="AF10" s="29"/>
      <c r="AG10" s="29"/>
      <c r="AH10" s="125"/>
      <c r="AI10" s="315"/>
      <c r="AJ10" s="125"/>
      <c r="AK10" s="125"/>
      <c r="AL10" s="125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8"/>
    </row>
    <row r="11" spans="1:49" s="135" customFormat="1" ht="11.25" customHeight="1" x14ac:dyDescent="0.2">
      <c r="A11" s="358"/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131"/>
      <c r="Q11" s="132"/>
      <c r="R11" s="133"/>
      <c r="S11" s="296" t="s">
        <v>600</v>
      </c>
      <c r="T11" s="297">
        <v>11</v>
      </c>
      <c r="U11" s="133"/>
      <c r="V11" s="133"/>
      <c r="W11" s="133"/>
      <c r="X11" s="133"/>
      <c r="Y11" s="133" t="s">
        <v>320</v>
      </c>
      <c r="Z11" s="136"/>
      <c r="AA11" s="133"/>
      <c r="AB11" s="125"/>
      <c r="AC11" s="125"/>
      <c r="AD11" s="134" t="s">
        <v>551</v>
      </c>
      <c r="AE11" s="110">
        <v>75.900000000000006</v>
      </c>
      <c r="AF11" s="29"/>
      <c r="AG11" s="29"/>
      <c r="AH11" s="137"/>
      <c r="AI11" s="460"/>
      <c r="AJ11" s="138"/>
      <c r="AK11" s="125"/>
      <c r="AL11" s="125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8"/>
    </row>
    <row r="12" spans="1:49" s="135" customFormat="1" ht="11.25" customHeight="1" x14ac:dyDescent="0.2">
      <c r="A12" s="358"/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131"/>
      <c r="Q12" s="132" t="s">
        <v>315</v>
      </c>
      <c r="R12" s="139"/>
      <c r="S12" s="296" t="s">
        <v>601</v>
      </c>
      <c r="T12" s="297">
        <v>13</v>
      </c>
      <c r="U12" s="51"/>
      <c r="V12" s="133"/>
      <c r="W12" s="133" t="s">
        <v>144</v>
      </c>
      <c r="X12" s="133" t="s">
        <v>149</v>
      </c>
      <c r="Y12" s="76" t="s">
        <v>535</v>
      </c>
      <c r="Z12" s="78">
        <v>1.7</v>
      </c>
      <c r="AA12" s="133" t="s">
        <v>151</v>
      </c>
      <c r="AB12" s="125" t="s">
        <v>137</v>
      </c>
      <c r="AC12" s="125"/>
      <c r="AD12" s="29" t="s">
        <v>70</v>
      </c>
      <c r="AE12" s="140">
        <v>39.5</v>
      </c>
      <c r="AF12" s="29"/>
      <c r="AG12" s="29" t="s">
        <v>45</v>
      </c>
      <c r="AH12" s="141">
        <v>0.1</v>
      </c>
      <c r="AI12" s="460"/>
      <c r="AJ12" s="138"/>
      <c r="AK12" s="125"/>
      <c r="AL12" s="125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8"/>
    </row>
    <row r="13" spans="1:49" ht="11.25" customHeight="1" x14ac:dyDescent="0.2">
      <c r="E13" s="142"/>
      <c r="F13" s="142"/>
      <c r="G13" s="142"/>
      <c r="H13" s="142"/>
      <c r="I13" s="142"/>
      <c r="J13" s="142"/>
      <c r="K13" s="58"/>
      <c r="L13" s="142"/>
      <c r="M13" s="142"/>
      <c r="N13" s="142"/>
      <c r="O13" s="142"/>
      <c r="P13" s="143"/>
      <c r="Q13" s="70" t="s">
        <v>350</v>
      </c>
      <c r="R13" s="74">
        <v>1.7</v>
      </c>
      <c r="S13" s="296" t="s">
        <v>602</v>
      </c>
      <c r="T13" s="297">
        <v>13</v>
      </c>
      <c r="U13" s="30" t="s">
        <v>146</v>
      </c>
      <c r="V13" s="30">
        <v>0.85</v>
      </c>
      <c r="W13" s="30">
        <v>4</v>
      </c>
      <c r="X13" s="30">
        <v>0.66</v>
      </c>
      <c r="Y13" s="70" t="s">
        <v>325</v>
      </c>
      <c r="Z13" s="79">
        <v>1.5</v>
      </c>
      <c r="AA13" s="30">
        <f>H56*X13</f>
        <v>0</v>
      </c>
      <c r="AB13" s="125" t="s">
        <v>136</v>
      </c>
      <c r="AD13" s="29" t="s">
        <v>72</v>
      </c>
      <c r="AE13" s="140">
        <v>48</v>
      </c>
      <c r="AG13" s="29" t="s">
        <v>46</v>
      </c>
      <c r="AH13" s="141">
        <v>0.15</v>
      </c>
      <c r="AI13" s="460"/>
      <c r="AJ13" s="138"/>
    </row>
    <row r="14" spans="1:49" ht="11.25" customHeight="1" x14ac:dyDescent="0.2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59"/>
      <c r="L14" s="144"/>
      <c r="M14" s="144"/>
      <c r="N14" s="144"/>
      <c r="O14" s="144"/>
      <c r="P14" s="98"/>
      <c r="Q14" s="70" t="s">
        <v>351</v>
      </c>
      <c r="R14" s="74">
        <v>2</v>
      </c>
      <c r="S14" s="296" t="s">
        <v>603</v>
      </c>
      <c r="T14" s="297">
        <v>15</v>
      </c>
      <c r="U14" s="30" t="s">
        <v>148</v>
      </c>
      <c r="V14" s="30">
        <v>1.36</v>
      </c>
      <c r="W14" s="93"/>
      <c r="X14" s="93"/>
      <c r="Y14" s="29" t="s">
        <v>536</v>
      </c>
      <c r="Z14" s="79">
        <v>0.51</v>
      </c>
      <c r="AA14" s="93"/>
      <c r="AD14" s="29" t="s">
        <v>73</v>
      </c>
      <c r="AE14" s="140">
        <v>60.7</v>
      </c>
      <c r="AG14" s="29" t="s">
        <v>22</v>
      </c>
      <c r="AH14" s="141"/>
      <c r="AI14" s="460"/>
      <c r="AJ14" s="138"/>
    </row>
    <row r="15" spans="1:49" ht="11.25" customHeight="1" x14ac:dyDescent="0.2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59"/>
      <c r="L15" s="144"/>
      <c r="M15" s="144"/>
      <c r="N15" s="144"/>
      <c r="O15" s="144"/>
      <c r="P15" s="98"/>
      <c r="Q15" s="70" t="s">
        <v>352</v>
      </c>
      <c r="R15" s="74">
        <v>1.4</v>
      </c>
      <c r="S15" s="70" t="s">
        <v>604</v>
      </c>
      <c r="T15" s="297">
        <v>17</v>
      </c>
      <c r="U15" s="30" t="s">
        <v>404</v>
      </c>
      <c r="V15" s="30">
        <v>1.25</v>
      </c>
      <c r="W15" s="93"/>
      <c r="X15" s="93"/>
      <c r="Y15" s="70" t="s">
        <v>326</v>
      </c>
      <c r="Z15" s="79">
        <v>1.5</v>
      </c>
      <c r="AA15" s="145">
        <f>H57</f>
        <v>0</v>
      </c>
      <c r="AD15" s="29" t="s">
        <v>74</v>
      </c>
      <c r="AE15" s="140">
        <v>56.7</v>
      </c>
      <c r="AG15" s="29" t="s">
        <v>21</v>
      </c>
      <c r="AH15" s="141"/>
      <c r="AI15" s="460"/>
      <c r="AJ15" s="138"/>
    </row>
    <row r="16" spans="1:49" ht="5.25" customHeight="1" x14ac:dyDescent="0.2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59"/>
      <c r="L16" s="144"/>
      <c r="M16" s="144"/>
      <c r="N16" s="144"/>
      <c r="O16" s="144"/>
      <c r="P16" s="98"/>
      <c r="Q16" s="70" t="s">
        <v>353</v>
      </c>
      <c r="R16" s="74">
        <v>1.4</v>
      </c>
      <c r="S16" s="70" t="s">
        <v>605</v>
      </c>
      <c r="T16" s="297">
        <v>17</v>
      </c>
      <c r="U16" s="30" t="s">
        <v>147</v>
      </c>
      <c r="V16" s="30">
        <v>2.93</v>
      </c>
      <c r="W16" s="93"/>
      <c r="X16" s="93"/>
      <c r="Y16" s="70" t="s">
        <v>537</v>
      </c>
      <c r="Z16" s="79">
        <v>3</v>
      </c>
      <c r="AA16" s="93"/>
      <c r="AD16" s="29" t="s">
        <v>75</v>
      </c>
      <c r="AE16" s="140">
        <v>68</v>
      </c>
      <c r="AG16" s="29" t="s">
        <v>606</v>
      </c>
      <c r="AH16" s="141"/>
      <c r="AI16" s="460"/>
      <c r="AJ16" s="138"/>
    </row>
    <row r="17" spans="1:56" ht="10.5" customHeight="1" x14ac:dyDescent="0.2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60"/>
      <c r="L17" s="146"/>
      <c r="M17" s="146"/>
      <c r="N17" s="146"/>
      <c r="O17" s="146"/>
      <c r="P17" s="147"/>
      <c r="Q17" s="70" t="s">
        <v>354</v>
      </c>
      <c r="R17" s="74">
        <v>1.7</v>
      </c>
      <c r="S17" s="296" t="s">
        <v>309</v>
      </c>
      <c r="T17" s="297">
        <v>10</v>
      </c>
      <c r="Y17" s="70" t="s">
        <v>327</v>
      </c>
      <c r="Z17" s="70">
        <v>0.51</v>
      </c>
      <c r="AD17" s="29" t="s">
        <v>76</v>
      </c>
      <c r="AE17" s="140">
        <v>77</v>
      </c>
      <c r="AH17" s="148">
        <v>0.2</v>
      </c>
      <c r="AI17" s="460"/>
      <c r="AJ17" s="138"/>
    </row>
    <row r="18" spans="1:56" s="154" customFormat="1" ht="9.75" customHeight="1" x14ac:dyDescent="0.2">
      <c r="A18" s="149" t="s">
        <v>13</v>
      </c>
      <c r="B18" s="149"/>
      <c r="C18" s="149"/>
      <c r="D18" s="149"/>
      <c r="E18" s="362"/>
      <c r="F18" s="362"/>
      <c r="G18" s="363"/>
      <c r="H18" s="363"/>
      <c r="I18" s="61"/>
      <c r="J18" s="150"/>
      <c r="K18" s="61"/>
      <c r="L18" s="150"/>
      <c r="M18" s="150"/>
      <c r="N18" s="150"/>
      <c r="O18" s="150"/>
      <c r="P18" s="151"/>
      <c r="Q18" s="70" t="s">
        <v>355</v>
      </c>
      <c r="R18" s="75">
        <v>1.7</v>
      </c>
      <c r="S18" s="299" t="s">
        <v>310</v>
      </c>
      <c r="T18" s="300">
        <v>11</v>
      </c>
      <c r="U18" s="30" t="s">
        <v>340</v>
      </c>
      <c r="V18" s="153"/>
      <c r="W18" s="153"/>
      <c r="X18" s="153"/>
      <c r="Y18" s="70" t="s">
        <v>328</v>
      </c>
      <c r="Z18" s="79">
        <v>3.5</v>
      </c>
      <c r="AA18" s="153"/>
      <c r="AB18" s="125"/>
      <c r="AC18" s="125"/>
      <c r="AD18" s="29" t="s">
        <v>77</v>
      </c>
      <c r="AE18" s="140">
        <v>118</v>
      </c>
      <c r="AF18" s="29"/>
      <c r="AG18" s="29"/>
      <c r="AH18" s="125" t="s">
        <v>503</v>
      </c>
      <c r="AI18" s="315"/>
      <c r="AJ18" s="125"/>
      <c r="AK18" s="125"/>
      <c r="AL18" s="125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8"/>
    </row>
    <row r="19" spans="1:56" ht="5.25" customHeight="1" x14ac:dyDescent="0.2">
      <c r="D19" s="155"/>
      <c r="H19" s="156"/>
      <c r="I19" s="156"/>
      <c r="P19" s="157"/>
      <c r="Q19" s="158"/>
      <c r="R19" s="93"/>
      <c r="S19" s="296" t="s">
        <v>311</v>
      </c>
      <c r="T19" s="297">
        <v>8.5</v>
      </c>
      <c r="U19" s="93" t="s">
        <v>342</v>
      </c>
      <c r="V19" s="92">
        <v>0.2</v>
      </c>
      <c r="W19" s="93"/>
      <c r="X19" s="93"/>
      <c r="Y19" s="77" t="s">
        <v>339</v>
      </c>
      <c r="Z19" s="80">
        <v>4.5999999999999996</v>
      </c>
      <c r="AA19" s="93"/>
      <c r="AD19" s="42" t="s">
        <v>25</v>
      </c>
      <c r="AE19" s="110">
        <v>42</v>
      </c>
    </row>
    <row r="20" spans="1:56" ht="5.25" customHeight="1" x14ac:dyDescent="0.2">
      <c r="C20" s="159"/>
      <c r="D20" s="159"/>
      <c r="E20" s="146"/>
      <c r="F20" s="160"/>
      <c r="G20" s="160"/>
      <c r="H20" s="98"/>
      <c r="I20" s="98"/>
      <c r="J20" s="98"/>
      <c r="K20" s="62"/>
      <c r="L20" s="98"/>
      <c r="M20" s="98"/>
      <c r="N20" s="98"/>
      <c r="O20" s="98"/>
      <c r="P20" s="161"/>
      <c r="Q20" s="162"/>
      <c r="R20" s="163"/>
      <c r="S20" s="301" t="s">
        <v>312</v>
      </c>
      <c r="T20" s="303">
        <v>9</v>
      </c>
      <c r="U20" s="30" t="s">
        <v>343</v>
      </c>
      <c r="V20" s="92">
        <v>0.6</v>
      </c>
      <c r="W20" s="163"/>
      <c r="X20" s="163"/>
      <c r="Y20" s="70" t="s">
        <v>538</v>
      </c>
      <c r="Z20" s="79">
        <v>0.6</v>
      </c>
      <c r="AA20" s="163"/>
      <c r="AD20" s="29" t="s">
        <v>422</v>
      </c>
      <c r="AE20" s="111">
        <v>56</v>
      </c>
    </row>
    <row r="21" spans="1:56" ht="29.25" customHeight="1" x14ac:dyDescent="0.2">
      <c r="C21" s="159"/>
      <c r="D21" s="159"/>
      <c r="E21" s="146"/>
      <c r="F21" s="160"/>
      <c r="G21" s="160"/>
      <c r="H21" s="98"/>
      <c r="I21" s="98"/>
      <c r="J21" s="98"/>
      <c r="K21" s="98"/>
      <c r="L21" s="98"/>
      <c r="M21" s="98"/>
      <c r="N21" s="98"/>
      <c r="O21" s="98"/>
      <c r="P21" s="161"/>
      <c r="Q21" s="30" t="s">
        <v>527</v>
      </c>
      <c r="R21" s="106">
        <f>P5</f>
        <v>3.5</v>
      </c>
      <c r="S21" s="301" t="s">
        <v>313</v>
      </c>
      <c r="T21" s="302">
        <v>14</v>
      </c>
      <c r="U21" s="93" t="s">
        <v>534</v>
      </c>
      <c r="V21" s="92">
        <v>0.45</v>
      </c>
      <c r="W21" s="163"/>
      <c r="X21" s="163"/>
      <c r="Y21" s="81" t="s">
        <v>329</v>
      </c>
      <c r="Z21" s="79">
        <v>4.5</v>
      </c>
      <c r="AA21" s="163"/>
      <c r="AD21" s="29" t="s">
        <v>437</v>
      </c>
      <c r="AE21" s="110">
        <v>64</v>
      </c>
    </row>
    <row r="22" spans="1:56" s="154" customFormat="1" ht="35.25" customHeight="1" x14ac:dyDescent="0.2">
      <c r="A22" s="351">
        <v>1856</v>
      </c>
      <c r="B22" s="352"/>
      <c r="C22" s="380"/>
      <c r="D22" s="381"/>
      <c r="E22" s="382"/>
      <c r="F22" s="364" t="s">
        <v>522</v>
      </c>
      <c r="G22" s="365"/>
      <c r="H22" s="317">
        <v>45821</v>
      </c>
      <c r="I22" s="366" t="s">
        <v>523</v>
      </c>
      <c r="J22" s="366"/>
      <c r="K22" s="367">
        <v>45834</v>
      </c>
      <c r="L22" s="368"/>
      <c r="M22" s="383" t="s">
        <v>15</v>
      </c>
      <c r="N22" s="384"/>
      <c r="O22" s="385"/>
      <c r="P22" s="119">
        <f>IF(K22=0,"",WORKDAY(K22,14))</f>
        <v>45854</v>
      </c>
      <c r="R22" s="81"/>
      <c r="S22" s="301" t="s">
        <v>314</v>
      </c>
      <c r="T22" s="302">
        <v>15</v>
      </c>
      <c r="U22" s="30" t="s">
        <v>542</v>
      </c>
      <c r="V22" s="92">
        <v>5</v>
      </c>
      <c r="W22" s="164"/>
      <c r="Y22" s="81" t="s">
        <v>539</v>
      </c>
      <c r="Z22" s="79">
        <v>1.1000000000000001</v>
      </c>
      <c r="AA22" s="164"/>
      <c r="AB22" s="125"/>
      <c r="AC22" s="125"/>
      <c r="AD22" s="29"/>
      <c r="AE22" s="129"/>
      <c r="AF22" s="29"/>
      <c r="AG22" s="29"/>
      <c r="AH22" s="125"/>
      <c r="AI22" s="315"/>
      <c r="AJ22" s="125"/>
      <c r="AK22" s="125"/>
      <c r="AL22" s="125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8"/>
      <c r="BC22" s="165"/>
      <c r="BD22" s="165"/>
    </row>
    <row r="23" spans="1:56" s="154" customFormat="1" ht="23.25" customHeight="1" x14ac:dyDescent="0.2">
      <c r="A23" s="343" t="s">
        <v>20</v>
      </c>
      <c r="B23" s="343"/>
      <c r="C23" s="344" t="s">
        <v>607</v>
      </c>
      <c r="D23" s="344"/>
      <c r="E23" s="344"/>
      <c r="F23" s="345" t="s">
        <v>19</v>
      </c>
      <c r="G23" s="346"/>
      <c r="H23" s="319" t="s">
        <v>606</v>
      </c>
      <c r="I23" s="318"/>
      <c r="J23" s="320"/>
      <c r="K23" s="321"/>
      <c r="L23" s="104"/>
      <c r="M23" s="167" t="s">
        <v>338</v>
      </c>
      <c r="N23" s="369" t="s">
        <v>137</v>
      </c>
      <c r="O23" s="370"/>
      <c r="P23" s="26" t="s">
        <v>142</v>
      </c>
      <c r="R23" s="70"/>
      <c r="S23" s="70" t="s">
        <v>460</v>
      </c>
      <c r="T23" s="30"/>
      <c r="U23" s="93" t="s">
        <v>462</v>
      </c>
      <c r="V23" s="30">
        <v>10</v>
      </c>
      <c r="W23" s="30"/>
      <c r="Y23" s="70" t="s">
        <v>540</v>
      </c>
      <c r="Z23" s="70">
        <v>5</v>
      </c>
      <c r="AA23" s="30"/>
      <c r="AB23" s="125"/>
      <c r="AC23" s="125"/>
      <c r="AD23" s="125" t="s">
        <v>14</v>
      </c>
      <c r="AE23" s="129">
        <v>0.45</v>
      </c>
      <c r="AF23" s="29"/>
      <c r="AG23" s="29"/>
      <c r="AH23" s="125"/>
      <c r="AI23" s="315"/>
      <c r="AJ23" s="125"/>
      <c r="AK23" s="125"/>
      <c r="AL23" s="125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388" t="s">
        <v>153</v>
      </c>
      <c r="AX23" s="388"/>
    </row>
    <row r="24" spans="1:56" s="154" customFormat="1" ht="23.25" customHeight="1" x14ac:dyDescent="0.2">
      <c r="A24" s="353" t="s">
        <v>47</v>
      </c>
      <c r="B24" s="353"/>
      <c r="C24" s="347" t="s">
        <v>608</v>
      </c>
      <c r="D24" s="348"/>
      <c r="E24" s="349"/>
      <c r="F24" s="354" t="s">
        <v>529</v>
      </c>
      <c r="G24" s="355"/>
      <c r="H24" s="356"/>
      <c r="I24" s="356"/>
      <c r="J24" s="355"/>
      <c r="K24" s="355"/>
      <c r="L24" s="357"/>
      <c r="M24" s="68" t="s">
        <v>306</v>
      </c>
      <c r="N24" s="386" t="s">
        <v>605</v>
      </c>
      <c r="O24" s="387"/>
      <c r="P24" s="168" t="s">
        <v>533</v>
      </c>
      <c r="Q24" s="91"/>
      <c r="R24" s="91"/>
      <c r="S24" s="153"/>
      <c r="T24" s="152"/>
      <c r="U24" s="153"/>
      <c r="V24" s="153"/>
      <c r="W24" s="153"/>
      <c r="Y24" s="76" t="s">
        <v>541</v>
      </c>
      <c r="Z24" s="76">
        <v>1</v>
      </c>
      <c r="AA24" s="153"/>
      <c r="AB24" s="125"/>
      <c r="AC24" s="125"/>
      <c r="AD24" s="125" t="s">
        <v>543</v>
      </c>
      <c r="AE24" s="129">
        <v>1.5</v>
      </c>
      <c r="AF24" s="29"/>
      <c r="AG24" s="29"/>
      <c r="AH24" s="125"/>
      <c r="AI24" s="315"/>
      <c r="AJ24" s="125"/>
      <c r="AK24" s="125"/>
      <c r="AL24" s="125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388" t="s">
        <v>154</v>
      </c>
      <c r="AX24" s="388"/>
    </row>
    <row r="25" spans="1:56" s="170" customFormat="1" ht="21.75" customHeight="1" x14ac:dyDescent="0.2">
      <c r="A25" s="377" t="s">
        <v>337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9"/>
      <c r="M25" s="82" t="s">
        <v>321</v>
      </c>
      <c r="N25" s="371" t="s">
        <v>536</v>
      </c>
      <c r="O25" s="372"/>
      <c r="P25" s="169" t="s">
        <v>589</v>
      </c>
      <c r="Q25" s="91"/>
      <c r="R25" s="91"/>
      <c r="S25" s="153"/>
      <c r="T25" s="152"/>
      <c r="U25" s="153"/>
      <c r="V25" s="153"/>
      <c r="W25" s="153"/>
      <c r="Y25" s="153"/>
      <c r="Z25" s="153"/>
      <c r="AA25" s="153"/>
      <c r="AB25" s="129"/>
      <c r="AC25" s="129"/>
      <c r="AD25" s="125" t="s">
        <v>544</v>
      </c>
      <c r="AE25" s="129">
        <v>0.5</v>
      </c>
      <c r="AF25" s="29"/>
      <c r="AG25" s="29"/>
      <c r="AH25" s="125"/>
      <c r="AI25" s="315"/>
      <c r="AJ25" s="125"/>
      <c r="AK25" s="125"/>
      <c r="AL25" s="125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07" t="s">
        <v>155</v>
      </c>
      <c r="AX25" s="171" t="s">
        <v>146</v>
      </c>
    </row>
    <row r="26" spans="1:56" s="170" customFormat="1" ht="19.5" customHeight="1" x14ac:dyDescent="0.2">
      <c r="A26" s="373" t="s">
        <v>18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5"/>
      <c r="M26" s="50" t="s">
        <v>12</v>
      </c>
      <c r="N26" s="322" t="s">
        <v>146</v>
      </c>
      <c r="O26" s="323"/>
      <c r="P26" s="172" t="s">
        <v>590</v>
      </c>
      <c r="Q26" s="91"/>
      <c r="R26" s="153"/>
      <c r="S26" s="153"/>
      <c r="T26" s="152"/>
      <c r="U26" s="153"/>
      <c r="V26" s="153"/>
      <c r="W26" s="153"/>
      <c r="X26" s="153"/>
      <c r="Y26" s="153"/>
      <c r="Z26" s="153"/>
      <c r="AA26" s="153"/>
      <c r="AB26" s="125"/>
      <c r="AC26" s="125"/>
      <c r="AD26" s="29"/>
      <c r="AE26" s="129"/>
      <c r="AF26" s="29"/>
      <c r="AG26" s="29"/>
      <c r="AH26" s="125"/>
      <c r="AI26" s="315"/>
      <c r="AJ26" s="125"/>
      <c r="AK26" s="125"/>
      <c r="AL26" s="125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07" t="s">
        <v>156</v>
      </c>
      <c r="AX26" s="171" t="s">
        <v>146</v>
      </c>
    </row>
    <row r="27" spans="1:56" s="128" customFormat="1" ht="33" customHeight="1" x14ac:dyDescent="0.2">
      <c r="A27" s="376" t="s">
        <v>0</v>
      </c>
      <c r="B27" s="326" t="s">
        <v>1</v>
      </c>
      <c r="C27" s="326"/>
      <c r="D27" s="326"/>
      <c r="E27" s="326"/>
      <c r="F27" s="326"/>
      <c r="G27" s="326"/>
      <c r="H27" s="361" t="s">
        <v>24</v>
      </c>
      <c r="I27" s="325" t="s">
        <v>80</v>
      </c>
      <c r="J27" s="90" t="s">
        <v>344</v>
      </c>
      <c r="K27" s="69" t="s">
        <v>316</v>
      </c>
      <c r="L27" s="19" t="s">
        <v>305</v>
      </c>
      <c r="M27" s="19" t="s">
        <v>305</v>
      </c>
      <c r="N27" s="19" t="s">
        <v>141</v>
      </c>
      <c r="O27" s="19" t="s">
        <v>141</v>
      </c>
      <c r="P27" s="359" t="s">
        <v>2</v>
      </c>
      <c r="Q27" s="2"/>
      <c r="R27" s="2"/>
      <c r="S27" s="2" t="s">
        <v>6</v>
      </c>
      <c r="T27" s="2" t="s">
        <v>9</v>
      </c>
      <c r="U27" s="2" t="s">
        <v>8</v>
      </c>
      <c r="V27" s="2" t="s">
        <v>82</v>
      </c>
      <c r="W27" s="2" t="s">
        <v>23</v>
      </c>
      <c r="X27" s="2" t="s">
        <v>23</v>
      </c>
      <c r="Y27" s="2" t="s">
        <v>141</v>
      </c>
      <c r="Z27" s="2" t="s">
        <v>141</v>
      </c>
      <c r="AA27" s="2"/>
      <c r="AB27" s="173" t="s">
        <v>70</v>
      </c>
      <c r="AC27" s="173" t="s">
        <v>72</v>
      </c>
      <c r="AD27" s="173" t="s">
        <v>73</v>
      </c>
      <c r="AE27" s="174" t="s">
        <v>74</v>
      </c>
      <c r="AF27" s="42" t="s">
        <v>75</v>
      </c>
      <c r="AG27" s="42" t="s">
        <v>76</v>
      </c>
      <c r="AH27" s="42" t="s">
        <v>77</v>
      </c>
      <c r="AI27" s="308" t="s">
        <v>533</v>
      </c>
      <c r="AJ27" s="42" t="s">
        <v>560</v>
      </c>
      <c r="AK27" s="42" t="s">
        <v>25</v>
      </c>
      <c r="AL27" s="173" t="s">
        <v>422</v>
      </c>
      <c r="AM27" s="134" t="s">
        <v>437</v>
      </c>
      <c r="AN27" s="134" t="s">
        <v>406</v>
      </c>
      <c r="AO27" s="134" t="s">
        <v>407</v>
      </c>
      <c r="AP27" s="134" t="s">
        <v>408</v>
      </c>
      <c r="AQ27" s="134" t="s">
        <v>550</v>
      </c>
      <c r="AR27" s="134" t="s">
        <v>551</v>
      </c>
      <c r="AS27" s="175" t="s">
        <v>514</v>
      </c>
      <c r="AT27" s="134" t="s">
        <v>515</v>
      </c>
      <c r="AU27" s="175" t="s">
        <v>512</v>
      </c>
      <c r="AV27" s="175" t="s">
        <v>513</v>
      </c>
      <c r="AW27" s="107" t="s">
        <v>501</v>
      </c>
      <c r="AX27" s="171" t="s">
        <v>146</v>
      </c>
    </row>
    <row r="28" spans="1:56" s="128" customFormat="1" ht="25.5" customHeight="1" x14ac:dyDescent="0.25">
      <c r="A28" s="376"/>
      <c r="B28" s="176" t="s">
        <v>3</v>
      </c>
      <c r="C28" s="120" t="s">
        <v>38</v>
      </c>
      <c r="D28" s="120" t="s">
        <v>37</v>
      </c>
      <c r="E28" s="176" t="s">
        <v>5</v>
      </c>
      <c r="F28" s="120" t="s">
        <v>39</v>
      </c>
      <c r="G28" s="120" t="s">
        <v>40</v>
      </c>
      <c r="H28" s="361"/>
      <c r="I28" s="325"/>
      <c r="J28" s="94" t="s">
        <v>534</v>
      </c>
      <c r="K28" s="86" t="s">
        <v>350</v>
      </c>
      <c r="L28" s="19" t="s">
        <v>41</v>
      </c>
      <c r="M28" s="19" t="s">
        <v>42</v>
      </c>
      <c r="N28" s="19" t="s">
        <v>319</v>
      </c>
      <c r="O28" s="19" t="s">
        <v>336</v>
      </c>
      <c r="P28" s="360"/>
      <c r="Q28" s="28"/>
      <c r="R28" s="28" t="s">
        <v>318</v>
      </c>
      <c r="S28" s="28"/>
      <c r="T28" s="28"/>
      <c r="U28" s="28"/>
      <c r="V28" s="28"/>
      <c r="W28" s="28" t="s">
        <v>322</v>
      </c>
      <c r="X28" s="28" t="s">
        <v>42</v>
      </c>
      <c r="Y28" s="28" t="s">
        <v>322</v>
      </c>
      <c r="Z28" s="28" t="s">
        <v>42</v>
      </c>
      <c r="AA28" s="2"/>
      <c r="AB28" s="177" t="s">
        <v>71</v>
      </c>
      <c r="AC28" s="178">
        <v>300</v>
      </c>
      <c r="AD28" s="304">
        <v>3010</v>
      </c>
      <c r="AE28" s="64" t="s">
        <v>135</v>
      </c>
      <c r="AF28" s="31" t="s">
        <v>86</v>
      </c>
      <c r="AG28" s="32" t="s">
        <v>98</v>
      </c>
      <c r="AH28" s="33" t="s">
        <v>55</v>
      </c>
      <c r="AI28" s="34" t="s">
        <v>609</v>
      </c>
      <c r="AJ28" s="34" t="s">
        <v>561</v>
      </c>
      <c r="AK28" s="34">
        <v>1835</v>
      </c>
      <c r="AL28" s="34" t="s">
        <v>271</v>
      </c>
      <c r="AM28" s="40" t="s">
        <v>440</v>
      </c>
      <c r="AN28" s="40" t="s">
        <v>356</v>
      </c>
      <c r="AO28" s="40" t="s">
        <v>409</v>
      </c>
      <c r="AP28" s="173" t="s">
        <v>423</v>
      </c>
      <c r="AQ28" s="134" t="s">
        <v>366</v>
      </c>
      <c r="AR28" s="173" t="s">
        <v>552</v>
      </c>
      <c r="AS28" s="42" t="s">
        <v>463</v>
      </c>
      <c r="AT28" s="134" t="s">
        <v>493</v>
      </c>
      <c r="AU28" s="42" t="s">
        <v>463</v>
      </c>
      <c r="AV28" s="134" t="s">
        <v>493</v>
      </c>
      <c r="AW28" s="107" t="s">
        <v>531</v>
      </c>
      <c r="AX28" s="108" t="s">
        <v>146</v>
      </c>
    </row>
    <row r="29" spans="1:56" s="128" customFormat="1" ht="16.5" customHeight="1" x14ac:dyDescent="0.25">
      <c r="A29" s="121">
        <v>1</v>
      </c>
      <c r="B29" s="179"/>
      <c r="C29" s="180"/>
      <c r="D29" s="180"/>
      <c r="E29" s="179"/>
      <c r="F29" s="180"/>
      <c r="G29" s="180"/>
      <c r="H29" s="180"/>
      <c r="I29" s="179"/>
      <c r="J29" s="53"/>
      <c r="K29" s="53"/>
      <c r="L29" s="53"/>
      <c r="M29" s="53"/>
      <c r="N29" s="53"/>
      <c r="O29" s="53"/>
      <c r="P29" s="181"/>
      <c r="Q29" s="182"/>
      <c r="R29" s="183">
        <f>SUM(K29:K53)</f>
        <v>0</v>
      </c>
      <c r="S29" s="184">
        <f t="shared" ref="S29:S53" si="0">B29*E29/1000000</f>
        <v>0</v>
      </c>
      <c r="T29" s="184">
        <f t="shared" ref="T29:T53" si="1">S29*H29</f>
        <v>0</v>
      </c>
      <c r="U29" s="184">
        <f t="shared" ref="U29:U53" si="2">(B29*C29+B29*D29+E29*F29+E29*G29)/1000</f>
        <v>0</v>
      </c>
      <c r="V29" s="184">
        <f t="shared" ref="V29:V53" si="3">U29*H29</f>
        <v>0</v>
      </c>
      <c r="W29" s="184">
        <f t="shared" ref="W29:W53" si="4">B29/1000*L29</f>
        <v>0</v>
      </c>
      <c r="X29" s="184">
        <f t="shared" ref="X29:X53" si="5">E29/1000*M29</f>
        <v>0</v>
      </c>
      <c r="Y29" s="184">
        <f>B29/1000*N29</f>
        <v>0</v>
      </c>
      <c r="Z29" s="184">
        <f>E29/1000*O29</f>
        <v>0</v>
      </c>
      <c r="AA29" s="185"/>
      <c r="AB29" s="186">
        <v>601</v>
      </c>
      <c r="AC29" s="187">
        <v>368</v>
      </c>
      <c r="AD29" s="305">
        <v>3011</v>
      </c>
      <c r="AE29" s="31" t="s">
        <v>88</v>
      </c>
      <c r="AF29" s="35" t="s">
        <v>87</v>
      </c>
      <c r="AG29" s="36" t="s">
        <v>118</v>
      </c>
      <c r="AH29" s="37" t="s">
        <v>56</v>
      </c>
      <c r="AI29" s="34" t="s">
        <v>610</v>
      </c>
      <c r="AJ29" s="34" t="s">
        <v>562</v>
      </c>
      <c r="AK29" s="38" t="s">
        <v>64</v>
      </c>
      <c r="AL29" s="38" t="s">
        <v>272</v>
      </c>
      <c r="AM29" s="40" t="s">
        <v>441</v>
      </c>
      <c r="AN29" s="40" t="s">
        <v>357</v>
      </c>
      <c r="AO29" s="40" t="s">
        <v>410</v>
      </c>
      <c r="AP29" s="40" t="s">
        <v>424</v>
      </c>
      <c r="AQ29" s="134" t="s">
        <v>367</v>
      </c>
      <c r="AR29" s="40" t="s">
        <v>553</v>
      </c>
      <c r="AS29" s="37" t="s">
        <v>464</v>
      </c>
      <c r="AT29" s="134" t="s">
        <v>494</v>
      </c>
      <c r="AU29" s="37" t="s">
        <v>464</v>
      </c>
      <c r="AV29" s="134" t="s">
        <v>494</v>
      </c>
      <c r="AW29" s="188" t="s">
        <v>157</v>
      </c>
      <c r="AX29" s="189" t="s">
        <v>148</v>
      </c>
    </row>
    <row r="30" spans="1:56" s="128" customFormat="1" ht="16.5" customHeight="1" x14ac:dyDescent="0.25">
      <c r="A30" s="121">
        <v>2</v>
      </c>
      <c r="B30" s="179"/>
      <c r="C30" s="180"/>
      <c r="D30" s="180"/>
      <c r="E30" s="179"/>
      <c r="F30" s="180"/>
      <c r="G30" s="180"/>
      <c r="H30" s="180"/>
      <c r="I30" s="179"/>
      <c r="J30" s="53"/>
      <c r="K30" s="53"/>
      <c r="L30" s="53"/>
      <c r="M30" s="53"/>
      <c r="N30" s="53"/>
      <c r="O30" s="53"/>
      <c r="P30" s="181"/>
      <c r="Q30" s="182"/>
      <c r="R30" s="190"/>
      <c r="S30" s="184">
        <f t="shared" si="0"/>
        <v>0</v>
      </c>
      <c r="T30" s="184">
        <f t="shared" si="1"/>
        <v>0</v>
      </c>
      <c r="U30" s="184">
        <f t="shared" si="2"/>
        <v>0</v>
      </c>
      <c r="V30" s="184">
        <f t="shared" si="3"/>
        <v>0</v>
      </c>
      <c r="W30" s="184">
        <f t="shared" si="4"/>
        <v>0</v>
      </c>
      <c r="X30" s="184">
        <f t="shared" si="5"/>
        <v>0</v>
      </c>
      <c r="Y30" s="184">
        <f>B30/1000*N30</f>
        <v>0</v>
      </c>
      <c r="Z30" s="184">
        <f t="shared" ref="Z30:Z53" si="6">E30/1000*O30</f>
        <v>0</v>
      </c>
      <c r="AA30" s="185"/>
      <c r="AB30" s="177">
        <v>605</v>
      </c>
      <c r="AC30" s="191">
        <v>383</v>
      </c>
      <c r="AD30" s="305">
        <v>3012</v>
      </c>
      <c r="AE30" s="31" t="s">
        <v>89</v>
      </c>
      <c r="AF30" s="39" t="s">
        <v>93</v>
      </c>
      <c r="AG30" s="36" t="s">
        <v>133</v>
      </c>
      <c r="AH30" s="37" t="s">
        <v>57</v>
      </c>
      <c r="AI30" s="40" t="s">
        <v>611</v>
      </c>
      <c r="AJ30" s="34" t="s">
        <v>563</v>
      </c>
      <c r="AK30" s="38" t="s">
        <v>65</v>
      </c>
      <c r="AL30" s="38" t="s">
        <v>516</v>
      </c>
      <c r="AM30" s="40" t="s">
        <v>442</v>
      </c>
      <c r="AN30" s="40" t="s">
        <v>358</v>
      </c>
      <c r="AO30" s="40" t="s">
        <v>411</v>
      </c>
      <c r="AP30" s="40" t="s">
        <v>425</v>
      </c>
      <c r="AQ30" s="134" t="s">
        <v>368</v>
      </c>
      <c r="AR30" s="40" t="s">
        <v>554</v>
      </c>
      <c r="AS30" s="37" t="s">
        <v>477</v>
      </c>
      <c r="AT30" s="134" t="s">
        <v>495</v>
      </c>
      <c r="AU30" s="37" t="s">
        <v>477</v>
      </c>
      <c r="AV30" s="134" t="s">
        <v>495</v>
      </c>
      <c r="AW30" s="188" t="s">
        <v>158</v>
      </c>
      <c r="AX30" s="189" t="s">
        <v>148</v>
      </c>
    </row>
    <row r="31" spans="1:56" s="194" customFormat="1" ht="16.5" customHeight="1" x14ac:dyDescent="0.25">
      <c r="A31" s="121">
        <v>3</v>
      </c>
      <c r="B31" s="179"/>
      <c r="C31" s="180"/>
      <c r="D31" s="180"/>
      <c r="E31" s="179"/>
      <c r="F31" s="180"/>
      <c r="G31" s="180"/>
      <c r="H31" s="180"/>
      <c r="I31" s="179"/>
      <c r="J31" s="53"/>
      <c r="K31" s="53"/>
      <c r="L31" s="53"/>
      <c r="M31" s="53"/>
      <c r="N31" s="53"/>
      <c r="O31" s="53"/>
      <c r="P31" s="181"/>
      <c r="Q31" s="182"/>
      <c r="R31" s="190"/>
      <c r="S31" s="184">
        <f t="shared" si="0"/>
        <v>0</v>
      </c>
      <c r="T31" s="184">
        <f t="shared" si="1"/>
        <v>0</v>
      </c>
      <c r="U31" s="184">
        <f t="shared" si="2"/>
        <v>0</v>
      </c>
      <c r="V31" s="184">
        <f t="shared" si="3"/>
        <v>0</v>
      </c>
      <c r="W31" s="184">
        <f t="shared" si="4"/>
        <v>0</v>
      </c>
      <c r="X31" s="184">
        <f t="shared" si="5"/>
        <v>0</v>
      </c>
      <c r="Y31" s="184">
        <f t="shared" ref="Y31:Y53" si="7">B31/1000*N31</f>
        <v>0</v>
      </c>
      <c r="Z31" s="184">
        <f t="shared" si="6"/>
        <v>0</v>
      </c>
      <c r="AA31" s="185"/>
      <c r="AB31" s="192" t="s">
        <v>165</v>
      </c>
      <c r="AC31" s="187">
        <v>384</v>
      </c>
      <c r="AD31" s="305">
        <v>3013</v>
      </c>
      <c r="AE31" s="31" t="s">
        <v>90</v>
      </c>
      <c r="AF31" s="39" t="s">
        <v>94</v>
      </c>
      <c r="AG31" s="36" t="s">
        <v>119</v>
      </c>
      <c r="AH31" s="37" t="s">
        <v>58</v>
      </c>
      <c r="AI31" s="40" t="s">
        <v>612</v>
      </c>
      <c r="AJ31" s="34" t="s">
        <v>564</v>
      </c>
      <c r="AK31" s="38" t="s">
        <v>66</v>
      </c>
      <c r="AL31" s="38" t="s">
        <v>256</v>
      </c>
      <c r="AM31" s="40" t="s">
        <v>525</v>
      </c>
      <c r="AN31" s="40" t="s">
        <v>359</v>
      </c>
      <c r="AO31" s="40" t="s">
        <v>412</v>
      </c>
      <c r="AP31" s="40" t="s">
        <v>426</v>
      </c>
      <c r="AQ31" s="134" t="s">
        <v>369</v>
      </c>
      <c r="AR31" s="40"/>
      <c r="AS31" s="37" t="s">
        <v>465</v>
      </c>
      <c r="AT31" s="40" t="s">
        <v>496</v>
      </c>
      <c r="AU31" s="37" t="s">
        <v>465</v>
      </c>
      <c r="AV31" s="40" t="s">
        <v>496</v>
      </c>
      <c r="AW31" s="188" t="s">
        <v>290</v>
      </c>
      <c r="AX31" s="189" t="s">
        <v>148</v>
      </c>
      <c r="AY31" s="193"/>
      <c r="AZ31" s="193"/>
      <c r="BA31" s="193"/>
      <c r="BB31" s="193"/>
    </row>
    <row r="32" spans="1:56" s="128" customFormat="1" ht="16.5" customHeight="1" x14ac:dyDescent="0.25">
      <c r="A32" s="121">
        <v>4</v>
      </c>
      <c r="B32" s="179"/>
      <c r="C32" s="180"/>
      <c r="D32" s="180"/>
      <c r="E32" s="179"/>
      <c r="F32" s="180"/>
      <c r="G32" s="180"/>
      <c r="H32" s="180"/>
      <c r="I32" s="179"/>
      <c r="J32" s="53"/>
      <c r="K32" s="53"/>
      <c r="L32" s="53"/>
      <c r="M32" s="53"/>
      <c r="N32" s="53"/>
      <c r="O32" s="53"/>
      <c r="P32" s="181"/>
      <c r="Q32" s="182"/>
      <c r="R32" s="190"/>
      <c r="S32" s="184">
        <f t="shared" si="0"/>
        <v>0</v>
      </c>
      <c r="T32" s="184">
        <f t="shared" si="1"/>
        <v>0</v>
      </c>
      <c r="U32" s="184">
        <f t="shared" si="2"/>
        <v>0</v>
      </c>
      <c r="V32" s="184">
        <f t="shared" si="3"/>
        <v>0</v>
      </c>
      <c r="W32" s="184">
        <f t="shared" si="4"/>
        <v>0</v>
      </c>
      <c r="X32" s="184">
        <f t="shared" si="5"/>
        <v>0</v>
      </c>
      <c r="Y32" s="184">
        <f t="shared" si="7"/>
        <v>0</v>
      </c>
      <c r="Z32" s="184">
        <f t="shared" si="6"/>
        <v>0</v>
      </c>
      <c r="AA32" s="185"/>
      <c r="AB32" s="186">
        <v>620</v>
      </c>
      <c r="AC32" s="191">
        <v>385</v>
      </c>
      <c r="AD32" s="305">
        <v>3014</v>
      </c>
      <c r="AE32" s="31" t="s">
        <v>91</v>
      </c>
      <c r="AF32" s="39" t="s">
        <v>95</v>
      </c>
      <c r="AG32" s="36" t="s">
        <v>120</v>
      </c>
      <c r="AH32" s="37" t="s">
        <v>59</v>
      </c>
      <c r="AI32" s="40" t="s">
        <v>613</v>
      </c>
      <c r="AJ32" s="34" t="s">
        <v>565</v>
      </c>
      <c r="AK32" s="38" t="s">
        <v>67</v>
      </c>
      <c r="AL32" s="38" t="s">
        <v>257</v>
      </c>
      <c r="AM32" s="134" t="s">
        <v>265</v>
      </c>
      <c r="AN32" s="40" t="s">
        <v>360</v>
      </c>
      <c r="AO32" s="40" t="s">
        <v>413</v>
      </c>
      <c r="AP32" s="40" t="s">
        <v>427</v>
      </c>
      <c r="AQ32" s="195" t="s">
        <v>370</v>
      </c>
      <c r="AR32" s="173" t="s">
        <v>555</v>
      </c>
      <c r="AS32" s="37" t="s">
        <v>466</v>
      </c>
      <c r="AT32" s="40"/>
      <c r="AU32" s="37" t="s">
        <v>466</v>
      </c>
      <c r="AV32" s="40"/>
      <c r="AW32" s="188" t="s">
        <v>502</v>
      </c>
      <c r="AX32" s="189" t="s">
        <v>148</v>
      </c>
      <c r="AY32" s="196"/>
      <c r="AZ32" s="196"/>
      <c r="BA32" s="196"/>
      <c r="BB32" s="196"/>
    </row>
    <row r="33" spans="1:54" s="128" customFormat="1" ht="16.5" customHeight="1" x14ac:dyDescent="0.25">
      <c r="A33" s="121">
        <v>5</v>
      </c>
      <c r="B33" s="179"/>
      <c r="C33" s="180"/>
      <c r="D33" s="180"/>
      <c r="E33" s="179"/>
      <c r="F33" s="180"/>
      <c r="G33" s="180"/>
      <c r="H33" s="180"/>
      <c r="I33" s="179"/>
      <c r="J33" s="53"/>
      <c r="K33" s="53"/>
      <c r="L33" s="53"/>
      <c r="M33" s="53"/>
      <c r="N33" s="53"/>
      <c r="O33" s="53"/>
      <c r="P33" s="181"/>
      <c r="Q33" s="182"/>
      <c r="R33" s="190"/>
      <c r="S33" s="184">
        <f t="shared" si="0"/>
        <v>0</v>
      </c>
      <c r="T33" s="184">
        <f t="shared" si="1"/>
        <v>0</v>
      </c>
      <c r="U33" s="184">
        <f t="shared" si="2"/>
        <v>0</v>
      </c>
      <c r="V33" s="184">
        <f t="shared" si="3"/>
        <v>0</v>
      </c>
      <c r="W33" s="184">
        <f t="shared" si="4"/>
        <v>0</v>
      </c>
      <c r="X33" s="184">
        <f t="shared" si="5"/>
        <v>0</v>
      </c>
      <c r="Y33" s="184">
        <f t="shared" si="7"/>
        <v>0</v>
      </c>
      <c r="Z33" s="184">
        <f t="shared" si="6"/>
        <v>0</v>
      </c>
      <c r="AA33" s="185"/>
      <c r="AB33" s="186">
        <v>623</v>
      </c>
      <c r="AC33" s="187">
        <v>391</v>
      </c>
      <c r="AD33" s="305">
        <v>3015</v>
      </c>
      <c r="AE33" s="31" t="s">
        <v>92</v>
      </c>
      <c r="AF33" s="39" t="s">
        <v>96</v>
      </c>
      <c r="AG33" s="36" t="s">
        <v>121</v>
      </c>
      <c r="AH33" s="37" t="s">
        <v>60</v>
      </c>
      <c r="AI33" s="40" t="s">
        <v>614</v>
      </c>
      <c r="AJ33" s="34" t="s">
        <v>566</v>
      </c>
      <c r="AK33" s="38" t="s">
        <v>68</v>
      </c>
      <c r="AL33" s="38" t="s">
        <v>258</v>
      </c>
      <c r="AM33" s="134" t="s">
        <v>266</v>
      </c>
      <c r="AN33" s="134" t="s">
        <v>361</v>
      </c>
      <c r="AO33" s="197"/>
      <c r="AP33" s="40" t="s">
        <v>428</v>
      </c>
      <c r="AQ33" s="198" t="s">
        <v>556</v>
      </c>
      <c r="AR33" s="40" t="s">
        <v>557</v>
      </c>
      <c r="AS33" s="37" t="s">
        <v>467</v>
      </c>
      <c r="AT33" s="175" t="s">
        <v>497</v>
      </c>
      <c r="AU33" s="37" t="s">
        <v>467</v>
      </c>
      <c r="AV33" s="175" t="s">
        <v>497</v>
      </c>
      <c r="AW33" s="199" t="s">
        <v>405</v>
      </c>
      <c r="AX33" s="200" t="s">
        <v>404</v>
      </c>
    </row>
    <row r="34" spans="1:54" s="128" customFormat="1" ht="16.5" customHeight="1" x14ac:dyDescent="0.25">
      <c r="A34" s="121">
        <v>6</v>
      </c>
      <c r="B34" s="179"/>
      <c r="C34" s="180"/>
      <c r="D34" s="180"/>
      <c r="E34" s="179"/>
      <c r="F34" s="180"/>
      <c r="G34" s="180"/>
      <c r="H34" s="180"/>
      <c r="I34" s="179"/>
      <c r="J34" s="53"/>
      <c r="K34" s="53"/>
      <c r="L34" s="53"/>
      <c r="M34" s="53"/>
      <c r="N34" s="53"/>
      <c r="O34" s="53"/>
      <c r="P34" s="181"/>
      <c r="Q34" s="182"/>
      <c r="R34" s="190"/>
      <c r="S34" s="184">
        <f t="shared" si="0"/>
        <v>0</v>
      </c>
      <c r="T34" s="184">
        <f t="shared" si="1"/>
        <v>0</v>
      </c>
      <c r="U34" s="184">
        <f t="shared" si="2"/>
        <v>0</v>
      </c>
      <c r="V34" s="184">
        <f t="shared" si="3"/>
        <v>0</v>
      </c>
      <c r="W34" s="184">
        <f t="shared" si="4"/>
        <v>0</v>
      </c>
      <c r="X34" s="184">
        <f t="shared" si="5"/>
        <v>0</v>
      </c>
      <c r="Y34" s="184">
        <f t="shared" si="7"/>
        <v>0</v>
      </c>
      <c r="Z34" s="184">
        <f t="shared" si="6"/>
        <v>0</v>
      </c>
      <c r="AA34" s="185"/>
      <c r="AB34" s="177">
        <v>647</v>
      </c>
      <c r="AC34" s="191">
        <v>608</v>
      </c>
      <c r="AD34" s="305">
        <v>3016</v>
      </c>
      <c r="AE34" s="201" t="s">
        <v>83</v>
      </c>
      <c r="AF34" s="39" t="s">
        <v>97</v>
      </c>
      <c r="AG34" s="36" t="s">
        <v>122</v>
      </c>
      <c r="AH34" s="37" t="s">
        <v>61</v>
      </c>
      <c r="AI34" s="40" t="s">
        <v>615</v>
      </c>
      <c r="AJ34" s="34" t="s">
        <v>567</v>
      </c>
      <c r="AK34" s="38" t="s">
        <v>69</v>
      </c>
      <c r="AL34" s="38" t="s">
        <v>259</v>
      </c>
      <c r="AM34" s="134" t="s">
        <v>267</v>
      </c>
      <c r="AN34" s="134" t="s">
        <v>362</v>
      </c>
      <c r="AO34" s="40" t="s">
        <v>414</v>
      </c>
      <c r="AP34" s="134" t="s">
        <v>429</v>
      </c>
      <c r="AQ34" s="134" t="s">
        <v>371</v>
      </c>
      <c r="AR34" s="40" t="s">
        <v>558</v>
      </c>
      <c r="AS34" s="37" t="s">
        <v>468</v>
      </c>
      <c r="AT34" s="175" t="s">
        <v>498</v>
      </c>
      <c r="AU34" s="37" t="s">
        <v>468</v>
      </c>
      <c r="AV34" s="175" t="s">
        <v>498</v>
      </c>
      <c r="AW34" s="193" t="s">
        <v>330</v>
      </c>
    </row>
    <row r="35" spans="1:54" s="128" customFormat="1" ht="16.5" customHeight="1" x14ac:dyDescent="0.25">
      <c r="A35" s="121">
        <v>7</v>
      </c>
      <c r="B35" s="179"/>
      <c r="C35" s="180"/>
      <c r="D35" s="180"/>
      <c r="E35" s="179"/>
      <c r="F35" s="180"/>
      <c r="G35" s="180"/>
      <c r="H35" s="180"/>
      <c r="I35" s="179"/>
      <c r="J35" s="53"/>
      <c r="K35" s="53"/>
      <c r="L35" s="53"/>
      <c r="M35" s="53"/>
      <c r="N35" s="53"/>
      <c r="O35" s="53"/>
      <c r="P35" s="181"/>
      <c r="Q35" s="53"/>
      <c r="R35" s="53"/>
      <c r="S35" s="184">
        <f t="shared" si="0"/>
        <v>0</v>
      </c>
      <c r="T35" s="184">
        <f t="shared" si="1"/>
        <v>0</v>
      </c>
      <c r="U35" s="184">
        <f t="shared" si="2"/>
        <v>0</v>
      </c>
      <c r="V35" s="184">
        <f t="shared" si="3"/>
        <v>0</v>
      </c>
      <c r="W35" s="184">
        <f t="shared" si="4"/>
        <v>0</v>
      </c>
      <c r="X35" s="184">
        <f t="shared" si="5"/>
        <v>0</v>
      </c>
      <c r="Y35" s="184">
        <f t="shared" si="7"/>
        <v>0</v>
      </c>
      <c r="Z35" s="184">
        <f t="shared" si="6"/>
        <v>0</v>
      </c>
      <c r="AA35" s="185"/>
      <c r="AB35" s="202" t="s">
        <v>145</v>
      </c>
      <c r="AC35" s="187"/>
      <c r="AD35" s="305">
        <v>3017</v>
      </c>
      <c r="AE35" s="203" t="s">
        <v>84</v>
      </c>
      <c r="AF35" s="35"/>
      <c r="AG35" s="36" t="s">
        <v>123</v>
      </c>
      <c r="AH35" s="37" t="s">
        <v>62</v>
      </c>
      <c r="AI35" s="40" t="s">
        <v>616</v>
      </c>
      <c r="AJ35" s="34" t="s">
        <v>568</v>
      </c>
      <c r="AK35" s="38"/>
      <c r="AL35" s="38" t="s">
        <v>260</v>
      </c>
      <c r="AM35" s="134" t="s">
        <v>268</v>
      </c>
      <c r="AN35" s="134" t="s">
        <v>363</v>
      </c>
      <c r="AO35" s="40" t="s">
        <v>415</v>
      </c>
      <c r="AP35" s="134"/>
      <c r="AQ35" s="134" t="s">
        <v>372</v>
      </c>
      <c r="AR35" s="134"/>
      <c r="AS35" s="175" t="s">
        <v>469</v>
      </c>
      <c r="AT35" s="175" t="s">
        <v>499</v>
      </c>
      <c r="AU35" s="175" t="s">
        <v>469</v>
      </c>
      <c r="AV35" s="175" t="s">
        <v>499</v>
      </c>
      <c r="AW35" s="196" t="s">
        <v>331</v>
      </c>
    </row>
    <row r="36" spans="1:54" s="128" customFormat="1" ht="16.5" customHeight="1" x14ac:dyDescent="0.25">
      <c r="A36" s="121">
        <v>8</v>
      </c>
      <c r="B36" s="179"/>
      <c r="C36" s="180"/>
      <c r="D36" s="180"/>
      <c r="E36" s="179"/>
      <c r="F36" s="180"/>
      <c r="G36" s="180"/>
      <c r="H36" s="180"/>
      <c r="I36" s="179"/>
      <c r="J36" s="53"/>
      <c r="K36" s="53"/>
      <c r="L36" s="53"/>
      <c r="M36" s="53"/>
      <c r="N36" s="53"/>
      <c r="O36" s="53"/>
      <c r="P36" s="181"/>
      <c r="Q36" s="53"/>
      <c r="R36" s="53"/>
      <c r="S36" s="184">
        <f t="shared" si="0"/>
        <v>0</v>
      </c>
      <c r="T36" s="184">
        <f t="shared" si="1"/>
        <v>0</v>
      </c>
      <c r="U36" s="184">
        <f t="shared" si="2"/>
        <v>0</v>
      </c>
      <c r="V36" s="184">
        <f t="shared" si="3"/>
        <v>0</v>
      </c>
      <c r="W36" s="184">
        <f t="shared" si="4"/>
        <v>0</v>
      </c>
      <c r="X36" s="184">
        <f t="shared" si="5"/>
        <v>0</v>
      </c>
      <c r="Y36" s="184">
        <f t="shared" si="7"/>
        <v>0</v>
      </c>
      <c r="Z36" s="184">
        <f t="shared" si="6"/>
        <v>0</v>
      </c>
      <c r="AA36" s="185"/>
      <c r="AB36" s="177">
        <v>723</v>
      </c>
      <c r="AC36" s="187">
        <v>640</v>
      </c>
      <c r="AD36" s="305">
        <v>3018</v>
      </c>
      <c r="AE36" s="204" t="s">
        <v>85</v>
      </c>
      <c r="AF36" s="37" t="s">
        <v>99</v>
      </c>
      <c r="AG36" s="37" t="s">
        <v>124</v>
      </c>
      <c r="AH36" s="37" t="s">
        <v>63</v>
      </c>
      <c r="AI36" s="40" t="s">
        <v>617</v>
      </c>
      <c r="AJ36" s="34" t="s">
        <v>569</v>
      </c>
      <c r="AK36" s="40" t="s">
        <v>505</v>
      </c>
      <c r="AL36" s="40" t="s">
        <v>261</v>
      </c>
      <c r="AM36" s="134" t="s">
        <v>269</v>
      </c>
      <c r="AN36" s="134" t="s">
        <v>364</v>
      </c>
      <c r="AO36" s="40" t="s">
        <v>416</v>
      </c>
      <c r="AP36" s="173" t="s">
        <v>430</v>
      </c>
      <c r="AQ36" s="198" t="s">
        <v>518</v>
      </c>
      <c r="AR36" s="134"/>
      <c r="AS36" s="175" t="s">
        <v>470</v>
      </c>
      <c r="AT36" s="37" t="s">
        <v>500</v>
      </c>
      <c r="AU36" s="175" t="s">
        <v>470</v>
      </c>
      <c r="AV36" s="37" t="s">
        <v>500</v>
      </c>
      <c r="AW36" s="196" t="s">
        <v>332</v>
      </c>
      <c r="AY36" s="127"/>
      <c r="AZ36" s="127"/>
      <c r="BA36" s="127"/>
      <c r="BB36" s="127"/>
    </row>
    <row r="37" spans="1:54" s="128" customFormat="1" ht="16.5" customHeight="1" x14ac:dyDescent="0.25">
      <c r="A37" s="121">
        <v>9</v>
      </c>
      <c r="B37" s="179"/>
      <c r="C37" s="180"/>
      <c r="D37" s="180"/>
      <c r="E37" s="179"/>
      <c r="F37" s="180"/>
      <c r="G37" s="180"/>
      <c r="H37" s="180"/>
      <c r="I37" s="179"/>
      <c r="J37" s="53"/>
      <c r="K37" s="53"/>
      <c r="L37" s="53"/>
      <c r="M37" s="53"/>
      <c r="N37" s="53"/>
      <c r="O37" s="53"/>
      <c r="P37" s="181"/>
      <c r="Q37" s="53"/>
      <c r="R37" s="53"/>
      <c r="S37" s="184">
        <f t="shared" si="0"/>
        <v>0</v>
      </c>
      <c r="T37" s="184">
        <f t="shared" si="1"/>
        <v>0</v>
      </c>
      <c r="U37" s="184">
        <f t="shared" si="2"/>
        <v>0</v>
      </c>
      <c r="V37" s="184">
        <f t="shared" si="3"/>
        <v>0</v>
      </c>
      <c r="W37" s="184">
        <f t="shared" si="4"/>
        <v>0</v>
      </c>
      <c r="X37" s="184">
        <f t="shared" si="5"/>
        <v>0</v>
      </c>
      <c r="Y37" s="184">
        <f t="shared" si="7"/>
        <v>0</v>
      </c>
      <c r="Z37" s="184">
        <f t="shared" si="6"/>
        <v>0</v>
      </c>
      <c r="AA37" s="185"/>
      <c r="AB37" s="177">
        <v>726</v>
      </c>
      <c r="AC37" s="191">
        <v>662</v>
      </c>
      <c r="AD37" s="305">
        <v>3019</v>
      </c>
      <c r="AE37" s="205" t="s">
        <v>301</v>
      </c>
      <c r="AF37" s="37" t="s">
        <v>100</v>
      </c>
      <c r="AG37" s="37" t="s">
        <v>125</v>
      </c>
      <c r="AH37" s="33" t="s">
        <v>186</v>
      </c>
      <c r="AI37" s="40" t="s">
        <v>618</v>
      </c>
      <c r="AJ37" s="34" t="s">
        <v>570</v>
      </c>
      <c r="AK37" s="34">
        <v>183522</v>
      </c>
      <c r="AL37" s="40" t="s">
        <v>262</v>
      </c>
      <c r="AM37" s="134" t="s">
        <v>443</v>
      </c>
      <c r="AN37" s="134" t="s">
        <v>365</v>
      </c>
      <c r="AO37" s="40" t="s">
        <v>417</v>
      </c>
      <c r="AP37" s="40" t="s">
        <v>431</v>
      </c>
      <c r="AQ37" s="134" t="s">
        <v>373</v>
      </c>
      <c r="AR37" s="134"/>
      <c r="AS37" s="42" t="s">
        <v>471</v>
      </c>
      <c r="AT37" s="42"/>
      <c r="AU37" s="42" t="s">
        <v>471</v>
      </c>
      <c r="AV37" s="42"/>
      <c r="AW37" s="196" t="s">
        <v>333</v>
      </c>
      <c r="AX37" s="127"/>
    </row>
    <row r="38" spans="1:54" s="128" customFormat="1" ht="16.5" customHeight="1" x14ac:dyDescent="0.25">
      <c r="A38" s="121">
        <v>10</v>
      </c>
      <c r="B38" s="179"/>
      <c r="C38" s="180"/>
      <c r="D38" s="180"/>
      <c r="E38" s="179"/>
      <c r="F38" s="180"/>
      <c r="G38" s="180"/>
      <c r="H38" s="180"/>
      <c r="I38" s="179"/>
      <c r="J38" s="53"/>
      <c r="K38" s="53"/>
      <c r="L38" s="53"/>
      <c r="M38" s="53"/>
      <c r="N38" s="53"/>
      <c r="O38" s="53"/>
      <c r="P38" s="181"/>
      <c r="Q38" s="182"/>
      <c r="R38" s="190"/>
      <c r="S38" s="184">
        <f t="shared" si="0"/>
        <v>0</v>
      </c>
      <c r="T38" s="184">
        <f t="shared" si="1"/>
        <v>0</v>
      </c>
      <c r="U38" s="184">
        <f t="shared" si="2"/>
        <v>0</v>
      </c>
      <c r="V38" s="184">
        <f t="shared" si="3"/>
        <v>0</v>
      </c>
      <c r="W38" s="184">
        <f t="shared" si="4"/>
        <v>0</v>
      </c>
      <c r="X38" s="184">
        <f t="shared" si="5"/>
        <v>0</v>
      </c>
      <c r="Y38" s="184">
        <f t="shared" si="7"/>
        <v>0</v>
      </c>
      <c r="Z38" s="184">
        <f t="shared" si="6"/>
        <v>0</v>
      </c>
      <c r="AA38" s="185"/>
      <c r="AB38" s="177">
        <v>728</v>
      </c>
      <c r="AC38" s="191">
        <v>670</v>
      </c>
      <c r="AD38" s="305">
        <v>3020</v>
      </c>
      <c r="AE38" s="205" t="s">
        <v>302</v>
      </c>
      <c r="AF38" s="37" t="s">
        <v>101</v>
      </c>
      <c r="AG38" s="37" t="s">
        <v>129</v>
      </c>
      <c r="AH38" s="37" t="s">
        <v>187</v>
      </c>
      <c r="AI38" s="40" t="s">
        <v>619</v>
      </c>
      <c r="AJ38" s="34" t="s">
        <v>571</v>
      </c>
      <c r="AK38" s="38" t="s">
        <v>506</v>
      </c>
      <c r="AL38" s="40" t="s">
        <v>263</v>
      </c>
      <c r="AM38" s="134" t="s">
        <v>270</v>
      </c>
      <c r="AN38" s="134"/>
      <c r="AO38" s="40" t="s">
        <v>418</v>
      </c>
      <c r="AP38" s="40" t="s">
        <v>432</v>
      </c>
      <c r="AQ38" s="134" t="s">
        <v>374</v>
      </c>
      <c r="AR38" s="134"/>
      <c r="AS38" s="42" t="s">
        <v>472</v>
      </c>
      <c r="AT38" s="37"/>
      <c r="AU38" s="42" t="s">
        <v>472</v>
      </c>
      <c r="AV38" s="37"/>
      <c r="AW38" s="196" t="s">
        <v>334</v>
      </c>
    </row>
    <row r="39" spans="1:54" s="128" customFormat="1" ht="16.5" customHeight="1" x14ac:dyDescent="0.25">
      <c r="A39" s="121">
        <v>11</v>
      </c>
      <c r="B39" s="179"/>
      <c r="C39" s="180"/>
      <c r="D39" s="180"/>
      <c r="E39" s="179"/>
      <c r="F39" s="180"/>
      <c r="G39" s="180"/>
      <c r="H39" s="180"/>
      <c r="I39" s="179"/>
      <c r="J39" s="53"/>
      <c r="K39" s="53"/>
      <c r="L39" s="53"/>
      <c r="M39" s="53"/>
      <c r="N39" s="53"/>
      <c r="O39" s="53"/>
      <c r="P39" s="181"/>
      <c r="Q39" s="182"/>
      <c r="R39" s="190"/>
      <c r="S39" s="184">
        <f t="shared" si="0"/>
        <v>0</v>
      </c>
      <c r="T39" s="184">
        <f t="shared" si="1"/>
        <v>0</v>
      </c>
      <c r="U39" s="184">
        <f t="shared" si="2"/>
        <v>0</v>
      </c>
      <c r="V39" s="184">
        <f t="shared" si="3"/>
        <v>0</v>
      </c>
      <c r="W39" s="184">
        <f t="shared" si="4"/>
        <v>0</v>
      </c>
      <c r="X39" s="184">
        <f t="shared" si="5"/>
        <v>0</v>
      </c>
      <c r="Y39" s="184">
        <f t="shared" si="7"/>
        <v>0</v>
      </c>
      <c r="Z39" s="184">
        <f t="shared" si="6"/>
        <v>0</v>
      </c>
      <c r="AA39" s="185"/>
      <c r="AB39" s="177">
        <v>729</v>
      </c>
      <c r="AC39" s="187">
        <v>674</v>
      </c>
      <c r="AD39" s="305">
        <v>3021</v>
      </c>
      <c r="AE39" s="205" t="s">
        <v>303</v>
      </c>
      <c r="AF39" s="37" t="s">
        <v>102</v>
      </c>
      <c r="AG39" s="37" t="s">
        <v>130</v>
      </c>
      <c r="AH39" s="37" t="s">
        <v>188</v>
      </c>
      <c r="AI39" s="40" t="s">
        <v>620</v>
      </c>
      <c r="AJ39" s="34" t="s">
        <v>572</v>
      </c>
      <c r="AK39" s="38" t="s">
        <v>507</v>
      </c>
      <c r="AL39" s="40" t="s">
        <v>264</v>
      </c>
      <c r="AM39" s="134" t="s">
        <v>458</v>
      </c>
      <c r="AN39" s="40" t="s">
        <v>380</v>
      </c>
      <c r="AO39" s="134"/>
      <c r="AP39" s="40" t="s">
        <v>433</v>
      </c>
      <c r="AQ39" s="134" t="s">
        <v>375</v>
      </c>
      <c r="AR39" s="173"/>
      <c r="AS39" s="37" t="s">
        <v>473</v>
      </c>
      <c r="AT39" s="37"/>
      <c r="AU39" s="37" t="s">
        <v>473</v>
      </c>
      <c r="AV39" s="37"/>
      <c r="AW39" s="127" t="s">
        <v>345</v>
      </c>
    </row>
    <row r="40" spans="1:54" s="128" customFormat="1" ht="16.5" customHeight="1" x14ac:dyDescent="0.25">
      <c r="A40" s="121">
        <v>12</v>
      </c>
      <c r="B40" s="179"/>
      <c r="C40" s="180"/>
      <c r="D40" s="180"/>
      <c r="E40" s="179"/>
      <c r="F40" s="180"/>
      <c r="G40" s="180"/>
      <c r="H40" s="180"/>
      <c r="I40" s="179"/>
      <c r="J40" s="53"/>
      <c r="K40" s="53"/>
      <c r="L40" s="53"/>
      <c r="M40" s="53"/>
      <c r="N40" s="53"/>
      <c r="O40" s="53"/>
      <c r="P40" s="181"/>
      <c r="Q40" s="182"/>
      <c r="R40" s="190"/>
      <c r="S40" s="184">
        <f t="shared" si="0"/>
        <v>0</v>
      </c>
      <c r="T40" s="184">
        <f t="shared" si="1"/>
        <v>0</v>
      </c>
      <c r="U40" s="184">
        <f t="shared" si="2"/>
        <v>0</v>
      </c>
      <c r="V40" s="184">
        <f t="shared" si="3"/>
        <v>0</v>
      </c>
      <c r="W40" s="184">
        <f t="shared" si="4"/>
        <v>0</v>
      </c>
      <c r="X40" s="184">
        <f t="shared" si="5"/>
        <v>0</v>
      </c>
      <c r="Y40" s="184">
        <f t="shared" si="7"/>
        <v>0</v>
      </c>
      <c r="Z40" s="184">
        <f t="shared" si="6"/>
        <v>0</v>
      </c>
      <c r="AA40" s="185"/>
      <c r="AB40" s="177">
        <v>730</v>
      </c>
      <c r="AC40" s="191">
        <v>675</v>
      </c>
      <c r="AD40" s="305">
        <v>3022</v>
      </c>
      <c r="AE40" s="205" t="s">
        <v>304</v>
      </c>
      <c r="AF40" s="35" t="s">
        <v>103</v>
      </c>
      <c r="AG40" s="32" t="s">
        <v>174</v>
      </c>
      <c r="AH40" s="37" t="s">
        <v>189</v>
      </c>
      <c r="AI40" s="40" t="s">
        <v>621</v>
      </c>
      <c r="AJ40" s="34" t="s">
        <v>573</v>
      </c>
      <c r="AK40" s="38" t="s">
        <v>508</v>
      </c>
      <c r="AL40" s="40" t="s">
        <v>438</v>
      </c>
      <c r="AM40" s="134" t="s">
        <v>348</v>
      </c>
      <c r="AN40" s="40" t="s">
        <v>381</v>
      </c>
      <c r="AO40" s="134"/>
      <c r="AP40" s="40" t="s">
        <v>434</v>
      </c>
      <c r="AQ40" s="134" t="s">
        <v>376</v>
      </c>
      <c r="AR40" s="173"/>
      <c r="AS40" s="37" t="s">
        <v>474</v>
      </c>
      <c r="AT40" s="37"/>
      <c r="AU40" s="37" t="s">
        <v>474</v>
      </c>
      <c r="AV40" s="37"/>
    </row>
    <row r="41" spans="1:54" s="128" customFormat="1" ht="16.5" customHeight="1" x14ac:dyDescent="0.25">
      <c r="A41" s="121">
        <v>13</v>
      </c>
      <c r="B41" s="179"/>
      <c r="C41" s="180"/>
      <c r="D41" s="180"/>
      <c r="E41" s="179"/>
      <c r="F41" s="180"/>
      <c r="G41" s="180"/>
      <c r="H41" s="180"/>
      <c r="I41" s="179"/>
      <c r="J41" s="53"/>
      <c r="K41" s="53"/>
      <c r="L41" s="53"/>
      <c r="M41" s="53"/>
      <c r="N41" s="53"/>
      <c r="O41" s="53"/>
      <c r="P41" s="181"/>
      <c r="Q41" s="182"/>
      <c r="R41" s="190"/>
      <c r="S41" s="184">
        <f t="shared" si="0"/>
        <v>0</v>
      </c>
      <c r="T41" s="184">
        <f t="shared" si="1"/>
        <v>0</v>
      </c>
      <c r="U41" s="184">
        <f t="shared" si="2"/>
        <v>0</v>
      </c>
      <c r="V41" s="184">
        <f t="shared" si="3"/>
        <v>0</v>
      </c>
      <c r="W41" s="184">
        <f t="shared" si="4"/>
        <v>0</v>
      </c>
      <c r="X41" s="184">
        <f t="shared" si="5"/>
        <v>0</v>
      </c>
      <c r="Y41" s="184">
        <f t="shared" si="7"/>
        <v>0</v>
      </c>
      <c r="Z41" s="184">
        <f t="shared" si="6"/>
        <v>0</v>
      </c>
      <c r="AA41" s="185"/>
      <c r="AB41" s="177">
        <v>732</v>
      </c>
      <c r="AC41" s="187">
        <v>677</v>
      </c>
      <c r="AD41" s="305">
        <v>3023</v>
      </c>
      <c r="AE41" s="64" t="s">
        <v>173</v>
      </c>
      <c r="AF41" s="35" t="s">
        <v>104</v>
      </c>
      <c r="AG41" s="36" t="s">
        <v>175</v>
      </c>
      <c r="AH41" s="37" t="s">
        <v>190</v>
      </c>
      <c r="AI41" s="40" t="s">
        <v>622</v>
      </c>
      <c r="AJ41" s="34" t="s">
        <v>574</v>
      </c>
      <c r="AK41" s="38" t="s">
        <v>509</v>
      </c>
      <c r="AL41" s="40"/>
      <c r="AM41" s="134" t="s">
        <v>444</v>
      </c>
      <c r="AN41" s="134" t="s">
        <v>382</v>
      </c>
      <c r="AO41" s="134"/>
      <c r="AP41" s="40" t="s">
        <v>435</v>
      </c>
      <c r="AQ41" s="134" t="s">
        <v>377</v>
      </c>
      <c r="AR41" s="40"/>
      <c r="AS41" s="37" t="s">
        <v>475</v>
      </c>
      <c r="AT41" s="37"/>
      <c r="AU41" s="37" t="s">
        <v>475</v>
      </c>
      <c r="AV41" s="37"/>
    </row>
    <row r="42" spans="1:54" s="128" customFormat="1" ht="16.5" customHeight="1" x14ac:dyDescent="0.25">
      <c r="A42" s="121">
        <v>14</v>
      </c>
      <c r="B42" s="179"/>
      <c r="C42" s="180"/>
      <c r="D42" s="180"/>
      <c r="E42" s="179"/>
      <c r="F42" s="180"/>
      <c r="G42" s="180"/>
      <c r="H42" s="180"/>
      <c r="I42" s="179"/>
      <c r="J42" s="53"/>
      <c r="K42" s="53"/>
      <c r="L42" s="53"/>
      <c r="M42" s="53"/>
      <c r="N42" s="53"/>
      <c r="O42" s="53"/>
      <c r="P42" s="181"/>
      <c r="Q42" s="182"/>
      <c r="R42" s="190"/>
      <c r="S42" s="184">
        <f t="shared" si="0"/>
        <v>0</v>
      </c>
      <c r="T42" s="184">
        <f t="shared" si="1"/>
        <v>0</v>
      </c>
      <c r="U42" s="184">
        <f t="shared" si="2"/>
        <v>0</v>
      </c>
      <c r="V42" s="184">
        <f t="shared" si="3"/>
        <v>0</v>
      </c>
      <c r="W42" s="184">
        <f t="shared" si="4"/>
        <v>0</v>
      </c>
      <c r="X42" s="184">
        <f t="shared" si="5"/>
        <v>0</v>
      </c>
      <c r="Y42" s="184">
        <f t="shared" si="7"/>
        <v>0</v>
      </c>
      <c r="Z42" s="184">
        <f t="shared" si="6"/>
        <v>0</v>
      </c>
      <c r="AA42" s="185"/>
      <c r="AB42" s="177">
        <v>735</v>
      </c>
      <c r="AC42" s="191">
        <v>678</v>
      </c>
      <c r="AD42" s="305">
        <v>3024</v>
      </c>
      <c r="AE42" s="31" t="s">
        <v>206</v>
      </c>
      <c r="AF42" s="35" t="s">
        <v>105</v>
      </c>
      <c r="AG42" s="36" t="s">
        <v>176</v>
      </c>
      <c r="AH42" s="37" t="s">
        <v>191</v>
      </c>
      <c r="AI42" s="40" t="s">
        <v>623</v>
      </c>
      <c r="AJ42" s="40"/>
      <c r="AK42" s="38" t="s">
        <v>510</v>
      </c>
      <c r="AL42" s="40" t="s">
        <v>288</v>
      </c>
      <c r="AM42" s="134" t="s">
        <v>445</v>
      </c>
      <c r="AN42" s="134" t="s">
        <v>383</v>
      </c>
      <c r="AO42" s="134"/>
      <c r="AP42" s="134" t="s">
        <v>436</v>
      </c>
      <c r="AQ42" s="40" t="s">
        <v>378</v>
      </c>
      <c r="AR42" s="40"/>
      <c r="AS42" s="37" t="s">
        <v>476</v>
      </c>
      <c r="AT42" s="37"/>
      <c r="AU42" s="37" t="s">
        <v>476</v>
      </c>
      <c r="AV42" s="37"/>
    </row>
    <row r="43" spans="1:54" s="128" customFormat="1" ht="16.5" customHeight="1" x14ac:dyDescent="0.25">
      <c r="A43" s="121">
        <v>15</v>
      </c>
      <c r="B43" s="179"/>
      <c r="C43" s="180"/>
      <c r="D43" s="180"/>
      <c r="E43" s="179"/>
      <c r="F43" s="180"/>
      <c r="G43" s="180"/>
      <c r="H43" s="180"/>
      <c r="I43" s="179"/>
      <c r="J43" s="53"/>
      <c r="K43" s="53"/>
      <c r="L43" s="53"/>
      <c r="M43" s="53"/>
      <c r="N43" s="53"/>
      <c r="O43" s="53"/>
      <c r="P43" s="181"/>
      <c r="Q43" s="182"/>
      <c r="R43" s="190"/>
      <c r="S43" s="184">
        <f t="shared" si="0"/>
        <v>0</v>
      </c>
      <c r="T43" s="184">
        <f t="shared" si="1"/>
        <v>0</v>
      </c>
      <c r="U43" s="184">
        <f t="shared" si="2"/>
        <v>0</v>
      </c>
      <c r="V43" s="184">
        <f t="shared" si="3"/>
        <v>0</v>
      </c>
      <c r="W43" s="184">
        <f t="shared" si="4"/>
        <v>0</v>
      </c>
      <c r="X43" s="184">
        <f t="shared" si="5"/>
        <v>0</v>
      </c>
      <c r="Y43" s="184">
        <f t="shared" si="7"/>
        <v>0</v>
      </c>
      <c r="Z43" s="184">
        <f t="shared" si="6"/>
        <v>0</v>
      </c>
      <c r="AA43" s="185"/>
      <c r="AB43" s="177">
        <v>878</v>
      </c>
      <c r="AC43" s="187">
        <v>679</v>
      </c>
      <c r="AD43" s="305">
        <v>3025</v>
      </c>
      <c r="AE43" s="31" t="s">
        <v>207</v>
      </c>
      <c r="AF43" s="35" t="s">
        <v>106</v>
      </c>
      <c r="AG43" s="36" t="s">
        <v>177</v>
      </c>
      <c r="AH43" s="37" t="s">
        <v>192</v>
      </c>
      <c r="AI43" s="40" t="s">
        <v>624</v>
      </c>
      <c r="AJ43" s="34" t="s">
        <v>575</v>
      </c>
      <c r="AK43" s="38" t="s">
        <v>511</v>
      </c>
      <c r="AL43" s="40" t="s">
        <v>289</v>
      </c>
      <c r="AM43" s="134" t="s">
        <v>446</v>
      </c>
      <c r="AN43" s="134" t="s">
        <v>384</v>
      </c>
      <c r="AO43" s="134"/>
      <c r="AP43" s="197"/>
      <c r="AQ43" s="40" t="s">
        <v>379</v>
      </c>
      <c r="AR43" s="40"/>
      <c r="AS43" s="175"/>
      <c r="AT43" s="175"/>
      <c r="AU43" s="175"/>
      <c r="AV43" s="175"/>
    </row>
    <row r="44" spans="1:54" s="128" customFormat="1" ht="16.5" customHeight="1" x14ac:dyDescent="0.25">
      <c r="A44" s="121">
        <v>16</v>
      </c>
      <c r="B44" s="179"/>
      <c r="C44" s="180"/>
      <c r="D44" s="180"/>
      <c r="E44" s="179"/>
      <c r="F44" s="180"/>
      <c r="G44" s="180"/>
      <c r="H44" s="180"/>
      <c r="I44" s="179"/>
      <c r="J44" s="53"/>
      <c r="K44" s="53"/>
      <c r="L44" s="53"/>
      <c r="M44" s="53"/>
      <c r="N44" s="53"/>
      <c r="O44" s="53"/>
      <c r="P44" s="181"/>
      <c r="Q44" s="182"/>
      <c r="R44" s="190"/>
      <c r="S44" s="184">
        <f t="shared" si="0"/>
        <v>0</v>
      </c>
      <c r="T44" s="184">
        <f t="shared" si="1"/>
        <v>0</v>
      </c>
      <c r="U44" s="184">
        <f t="shared" si="2"/>
        <v>0</v>
      </c>
      <c r="V44" s="184">
        <f t="shared" si="3"/>
        <v>0</v>
      </c>
      <c r="W44" s="184">
        <f t="shared" si="4"/>
        <v>0</v>
      </c>
      <c r="X44" s="184">
        <f t="shared" si="5"/>
        <v>0</v>
      </c>
      <c r="Y44" s="184">
        <f t="shared" si="7"/>
        <v>0</v>
      </c>
      <c r="Z44" s="184">
        <f t="shared" si="6"/>
        <v>0</v>
      </c>
      <c r="AA44" s="185"/>
      <c r="AB44" s="177">
        <v>878</v>
      </c>
      <c r="AC44" s="191">
        <v>699</v>
      </c>
      <c r="AD44" s="305">
        <v>3026</v>
      </c>
      <c r="AE44" s="31" t="s">
        <v>208</v>
      </c>
      <c r="AF44" s="42" t="s">
        <v>131</v>
      </c>
      <c r="AG44" s="36" t="s">
        <v>178</v>
      </c>
      <c r="AH44" s="37" t="s">
        <v>193</v>
      </c>
      <c r="AI44" s="40" t="s">
        <v>625</v>
      </c>
      <c r="AJ44" s="34" t="s">
        <v>576</v>
      </c>
      <c r="AK44" s="38"/>
      <c r="AL44" s="40" t="s">
        <v>517</v>
      </c>
      <c r="AM44" s="134" t="s">
        <v>447</v>
      </c>
      <c r="AN44" s="134" t="s">
        <v>385</v>
      </c>
      <c r="AO44" s="134"/>
      <c r="AP44" s="197"/>
      <c r="AQ44" s="40"/>
      <c r="AR44" s="40"/>
      <c r="AS44" s="42" t="s">
        <v>478</v>
      </c>
      <c r="AT44" s="175"/>
      <c r="AU44" s="42" t="s">
        <v>478</v>
      </c>
      <c r="AV44" s="175"/>
    </row>
    <row r="45" spans="1:54" s="128" customFormat="1" ht="16.5" customHeight="1" x14ac:dyDescent="0.25">
      <c r="A45" s="121">
        <v>17</v>
      </c>
      <c r="B45" s="179"/>
      <c r="C45" s="180"/>
      <c r="D45" s="180"/>
      <c r="E45" s="179"/>
      <c r="F45" s="180"/>
      <c r="G45" s="180"/>
      <c r="H45" s="180"/>
      <c r="I45" s="179"/>
      <c r="J45" s="53"/>
      <c r="K45" s="53"/>
      <c r="L45" s="53"/>
      <c r="M45" s="53"/>
      <c r="N45" s="53"/>
      <c r="O45" s="53"/>
      <c r="P45" s="181"/>
      <c r="Q45" s="182"/>
      <c r="R45" s="190"/>
      <c r="S45" s="184">
        <f>B45*E45/1000000</f>
        <v>0</v>
      </c>
      <c r="T45" s="184">
        <f t="shared" si="1"/>
        <v>0</v>
      </c>
      <c r="U45" s="184">
        <f t="shared" si="2"/>
        <v>0</v>
      </c>
      <c r="V45" s="184">
        <f t="shared" si="3"/>
        <v>0</v>
      </c>
      <c r="W45" s="184">
        <f t="shared" si="4"/>
        <v>0</v>
      </c>
      <c r="X45" s="184">
        <f t="shared" si="5"/>
        <v>0</v>
      </c>
      <c r="Y45" s="184">
        <f t="shared" si="7"/>
        <v>0</v>
      </c>
      <c r="Z45" s="184">
        <f t="shared" si="6"/>
        <v>0</v>
      </c>
      <c r="AA45" s="185"/>
      <c r="AB45" s="206">
        <v>60022</v>
      </c>
      <c r="AC45" s="187">
        <v>3006</v>
      </c>
      <c r="AD45" s="305">
        <v>3027</v>
      </c>
      <c r="AE45" s="31" t="s">
        <v>209</v>
      </c>
      <c r="AF45" s="42" t="s">
        <v>132</v>
      </c>
      <c r="AG45" s="36" t="s">
        <v>179</v>
      </c>
      <c r="AH45" s="37" t="s">
        <v>194</v>
      </c>
      <c r="AI45" s="40" t="s">
        <v>626</v>
      </c>
      <c r="AJ45" s="34" t="s">
        <v>577</v>
      </c>
      <c r="AK45" s="40"/>
      <c r="AL45" s="40" t="s">
        <v>273</v>
      </c>
      <c r="AM45" s="134" t="s">
        <v>448</v>
      </c>
      <c r="AN45" s="134" t="s">
        <v>386</v>
      </c>
      <c r="AO45" s="134"/>
      <c r="AP45" s="197"/>
      <c r="AQ45" s="134" t="s">
        <v>390</v>
      </c>
      <c r="AR45" s="40"/>
      <c r="AS45" s="37" t="s">
        <v>479</v>
      </c>
      <c r="AT45" s="175"/>
      <c r="AU45" s="37" t="s">
        <v>479</v>
      </c>
      <c r="AV45" s="175"/>
    </row>
    <row r="46" spans="1:54" s="128" customFormat="1" ht="16.5" customHeight="1" x14ac:dyDescent="0.25">
      <c r="A46" s="121">
        <v>18</v>
      </c>
      <c r="B46" s="179"/>
      <c r="C46" s="180"/>
      <c r="D46" s="180"/>
      <c r="E46" s="179"/>
      <c r="F46" s="180"/>
      <c r="G46" s="180"/>
      <c r="H46" s="180"/>
      <c r="I46" s="179"/>
      <c r="J46" s="53"/>
      <c r="K46" s="53"/>
      <c r="L46" s="53"/>
      <c r="M46" s="53"/>
      <c r="N46" s="53"/>
      <c r="O46" s="53"/>
      <c r="P46" s="181"/>
      <c r="Q46" s="182"/>
      <c r="R46" s="190"/>
      <c r="S46" s="184">
        <f t="shared" si="0"/>
        <v>0</v>
      </c>
      <c r="T46" s="184">
        <f>S46*H46</f>
        <v>0</v>
      </c>
      <c r="U46" s="184">
        <f t="shared" si="2"/>
        <v>0</v>
      </c>
      <c r="V46" s="184">
        <f t="shared" si="3"/>
        <v>0</v>
      </c>
      <c r="W46" s="184">
        <f t="shared" si="4"/>
        <v>0</v>
      </c>
      <c r="X46" s="184">
        <f t="shared" si="5"/>
        <v>0</v>
      </c>
      <c r="Y46" s="184">
        <f t="shared" si="7"/>
        <v>0</v>
      </c>
      <c r="Z46" s="184">
        <f t="shared" si="6"/>
        <v>0</v>
      </c>
      <c r="AA46" s="185"/>
      <c r="AB46" s="207">
        <v>60122</v>
      </c>
      <c r="AC46" s="191">
        <v>6004</v>
      </c>
      <c r="AD46" s="306">
        <v>3028</v>
      </c>
      <c r="AE46" s="31" t="s">
        <v>210</v>
      </c>
      <c r="AF46" s="37" t="s">
        <v>126</v>
      </c>
      <c r="AG46" s="36" t="s">
        <v>180</v>
      </c>
      <c r="AH46" s="33" t="s">
        <v>195</v>
      </c>
      <c r="AI46" s="40" t="s">
        <v>627</v>
      </c>
      <c r="AJ46" s="34" t="s">
        <v>578</v>
      </c>
      <c r="AK46" s="40"/>
      <c r="AL46" s="40" t="s">
        <v>274</v>
      </c>
      <c r="AM46" s="134" t="s">
        <v>520</v>
      </c>
      <c r="AN46" s="134" t="s">
        <v>387</v>
      </c>
      <c r="AO46" s="134"/>
      <c r="AP46" s="197"/>
      <c r="AQ46" s="134" t="s">
        <v>391</v>
      </c>
      <c r="AR46" s="134"/>
      <c r="AS46" s="37" t="s">
        <v>480</v>
      </c>
      <c r="AT46" s="175"/>
      <c r="AU46" s="37" t="s">
        <v>480</v>
      </c>
      <c r="AV46" s="175"/>
    </row>
    <row r="47" spans="1:54" s="128" customFormat="1" ht="16.5" customHeight="1" x14ac:dyDescent="0.25">
      <c r="A47" s="121">
        <v>19</v>
      </c>
      <c r="B47" s="179"/>
      <c r="C47" s="180"/>
      <c r="D47" s="180"/>
      <c r="E47" s="179"/>
      <c r="F47" s="180"/>
      <c r="G47" s="180"/>
      <c r="H47" s="180"/>
      <c r="I47" s="179"/>
      <c r="J47" s="53"/>
      <c r="K47" s="53"/>
      <c r="L47" s="53"/>
      <c r="M47" s="53"/>
      <c r="N47" s="53"/>
      <c r="O47" s="53"/>
      <c r="P47" s="181"/>
      <c r="Q47" s="182"/>
      <c r="R47" s="190"/>
      <c r="S47" s="184">
        <f t="shared" si="0"/>
        <v>0</v>
      </c>
      <c r="T47" s="184">
        <f t="shared" si="1"/>
        <v>0</v>
      </c>
      <c r="U47" s="184">
        <f>(B47*C47+B47*D47+E47*F47+E47*G47)/1000</f>
        <v>0</v>
      </c>
      <c r="V47" s="184">
        <f t="shared" si="3"/>
        <v>0</v>
      </c>
      <c r="W47" s="184">
        <f t="shared" si="4"/>
        <v>0</v>
      </c>
      <c r="X47" s="184">
        <f t="shared" si="5"/>
        <v>0</v>
      </c>
      <c r="Y47" s="184">
        <f t="shared" si="7"/>
        <v>0</v>
      </c>
      <c r="Z47" s="184">
        <f t="shared" si="6"/>
        <v>0</v>
      </c>
      <c r="AA47" s="185"/>
      <c r="AB47" s="208">
        <v>60522</v>
      </c>
      <c r="AC47" s="191">
        <v>6008</v>
      </c>
      <c r="AD47" s="305">
        <v>3029</v>
      </c>
      <c r="AE47" s="203" t="s">
        <v>167</v>
      </c>
      <c r="AF47" s="37" t="s">
        <v>127</v>
      </c>
      <c r="AG47" s="36" t="s">
        <v>181</v>
      </c>
      <c r="AH47" s="37" t="s">
        <v>196</v>
      </c>
      <c r="AI47" s="40" t="s">
        <v>628</v>
      </c>
      <c r="AJ47" s="34" t="s">
        <v>579</v>
      </c>
      <c r="AK47" s="40"/>
      <c r="AL47" s="40" t="s">
        <v>275</v>
      </c>
      <c r="AM47" s="40" t="s">
        <v>449</v>
      </c>
      <c r="AN47" s="134" t="s">
        <v>388</v>
      </c>
      <c r="AO47" s="134"/>
      <c r="AP47" s="134"/>
      <c r="AQ47" s="134" t="s">
        <v>392</v>
      </c>
      <c r="AR47" s="134"/>
      <c r="AS47" s="37" t="s">
        <v>481</v>
      </c>
      <c r="AT47" s="175"/>
      <c r="AU47" s="37" t="s">
        <v>481</v>
      </c>
      <c r="AV47" s="175"/>
    </row>
    <row r="48" spans="1:54" s="128" customFormat="1" ht="16.5" customHeight="1" x14ac:dyDescent="0.2">
      <c r="A48" s="121">
        <v>20</v>
      </c>
      <c r="B48" s="179"/>
      <c r="C48" s="180"/>
      <c r="D48" s="180"/>
      <c r="E48" s="179"/>
      <c r="F48" s="180"/>
      <c r="G48" s="180"/>
      <c r="H48" s="180"/>
      <c r="I48" s="179"/>
      <c r="J48" s="53"/>
      <c r="K48" s="53"/>
      <c r="L48" s="53"/>
      <c r="M48" s="53"/>
      <c r="N48" s="53"/>
      <c r="O48" s="53"/>
      <c r="P48" s="181"/>
      <c r="Q48" s="182"/>
      <c r="R48" s="190"/>
      <c r="S48" s="184">
        <f t="shared" si="0"/>
        <v>0</v>
      </c>
      <c r="T48" s="184">
        <f t="shared" si="1"/>
        <v>0</v>
      </c>
      <c r="U48" s="184">
        <f t="shared" si="2"/>
        <v>0</v>
      </c>
      <c r="V48" s="184">
        <f t="shared" si="3"/>
        <v>0</v>
      </c>
      <c r="W48" s="184">
        <f t="shared" si="4"/>
        <v>0</v>
      </c>
      <c r="X48" s="184">
        <f t="shared" si="5"/>
        <v>0</v>
      </c>
      <c r="Y48" s="184">
        <f t="shared" si="7"/>
        <v>0</v>
      </c>
      <c r="Z48" s="184">
        <f t="shared" si="6"/>
        <v>0</v>
      </c>
      <c r="AA48" s="190"/>
      <c r="AB48" s="208" t="s">
        <v>166</v>
      </c>
      <c r="AC48" s="209">
        <v>6017</v>
      </c>
      <c r="AD48" s="307">
        <v>3091</v>
      </c>
      <c r="AE48" s="204" t="s">
        <v>168</v>
      </c>
      <c r="AF48" s="37" t="s">
        <v>250</v>
      </c>
      <c r="AG48" s="37" t="s">
        <v>182</v>
      </c>
      <c r="AH48" s="37" t="s">
        <v>197</v>
      </c>
      <c r="AI48" s="40" t="s">
        <v>629</v>
      </c>
      <c r="AJ48" s="37" t="s">
        <v>580</v>
      </c>
      <c r="AK48" s="41"/>
      <c r="AL48" s="102" t="s">
        <v>276</v>
      </c>
      <c r="AM48" s="40" t="s">
        <v>450</v>
      </c>
      <c r="AN48" s="134" t="s">
        <v>389</v>
      </c>
      <c r="AO48" s="134"/>
      <c r="AP48" s="134"/>
      <c r="AQ48" s="134" t="s">
        <v>393</v>
      </c>
      <c r="AR48" s="134"/>
      <c r="AS48" s="37" t="s">
        <v>482</v>
      </c>
      <c r="AT48" s="175"/>
      <c r="AU48" s="37" t="s">
        <v>482</v>
      </c>
      <c r="AV48" s="175"/>
    </row>
    <row r="49" spans="1:48" s="128" customFormat="1" ht="16.5" customHeight="1" x14ac:dyDescent="0.2">
      <c r="A49" s="121">
        <v>21</v>
      </c>
      <c r="B49" s="179"/>
      <c r="C49" s="180"/>
      <c r="D49" s="180"/>
      <c r="E49" s="179"/>
      <c r="F49" s="180"/>
      <c r="G49" s="180"/>
      <c r="H49" s="180"/>
      <c r="I49" s="179"/>
      <c r="J49" s="53"/>
      <c r="K49" s="53"/>
      <c r="L49" s="53"/>
      <c r="M49" s="53"/>
      <c r="N49" s="53"/>
      <c r="O49" s="53"/>
      <c r="P49" s="181"/>
      <c r="Q49" s="182"/>
      <c r="R49" s="190"/>
      <c r="S49" s="184">
        <f t="shared" si="0"/>
        <v>0</v>
      </c>
      <c r="T49" s="184">
        <f t="shared" si="1"/>
        <v>0</v>
      </c>
      <c r="U49" s="184">
        <f t="shared" si="2"/>
        <v>0</v>
      </c>
      <c r="V49" s="184">
        <f t="shared" si="3"/>
        <v>0</v>
      </c>
      <c r="W49" s="184">
        <f t="shared" si="4"/>
        <v>0</v>
      </c>
      <c r="X49" s="184">
        <f t="shared" si="5"/>
        <v>0</v>
      </c>
      <c r="Y49" s="184">
        <f t="shared" si="7"/>
        <v>0</v>
      </c>
      <c r="Z49" s="184">
        <f t="shared" si="6"/>
        <v>0</v>
      </c>
      <c r="AA49" s="190"/>
      <c r="AB49" s="208">
        <v>61522</v>
      </c>
      <c r="AC49" s="209">
        <v>30022</v>
      </c>
      <c r="AD49" s="307">
        <v>3092</v>
      </c>
      <c r="AE49" s="205" t="s">
        <v>297</v>
      </c>
      <c r="AF49" s="37" t="s">
        <v>251</v>
      </c>
      <c r="AG49" s="37" t="s">
        <v>183</v>
      </c>
      <c r="AH49" s="37" t="s">
        <v>198</v>
      </c>
      <c r="AI49" s="40" t="s">
        <v>630</v>
      </c>
      <c r="AJ49" s="37" t="s">
        <v>581</v>
      </c>
      <c r="AK49" s="43"/>
      <c r="AL49" s="102" t="s">
        <v>277</v>
      </c>
      <c r="AM49" s="40" t="s">
        <v>451</v>
      </c>
      <c r="AN49" s="134"/>
      <c r="AO49" s="134"/>
      <c r="AP49" s="134"/>
      <c r="AQ49" s="134" t="s">
        <v>394</v>
      </c>
      <c r="AR49" s="134"/>
      <c r="AS49" s="37" t="s">
        <v>483</v>
      </c>
      <c r="AT49" s="175"/>
      <c r="AU49" s="37" t="s">
        <v>483</v>
      </c>
      <c r="AV49" s="175"/>
    </row>
    <row r="50" spans="1:48" s="128" customFormat="1" ht="16.5" customHeight="1" x14ac:dyDescent="0.2">
      <c r="A50" s="121">
        <v>22</v>
      </c>
      <c r="B50" s="179"/>
      <c r="C50" s="179"/>
      <c r="D50" s="179"/>
      <c r="E50" s="179"/>
      <c r="F50" s="179"/>
      <c r="G50" s="179"/>
      <c r="H50" s="179"/>
      <c r="I50" s="179"/>
      <c r="J50" s="53"/>
      <c r="K50" s="53"/>
      <c r="L50" s="53"/>
      <c r="M50" s="53"/>
      <c r="N50" s="53"/>
      <c r="O50" s="53"/>
      <c r="P50" s="181"/>
      <c r="Q50" s="182"/>
      <c r="R50" s="190"/>
      <c r="S50" s="184">
        <f t="shared" si="0"/>
        <v>0</v>
      </c>
      <c r="T50" s="184">
        <f t="shared" si="1"/>
        <v>0</v>
      </c>
      <c r="U50" s="184">
        <f t="shared" si="2"/>
        <v>0</v>
      </c>
      <c r="V50" s="184">
        <f t="shared" si="3"/>
        <v>0</v>
      </c>
      <c r="W50" s="184">
        <f t="shared" si="4"/>
        <v>0</v>
      </c>
      <c r="X50" s="184">
        <f t="shared" si="5"/>
        <v>0</v>
      </c>
      <c r="Y50" s="184">
        <f t="shared" si="7"/>
        <v>0</v>
      </c>
      <c r="Z50" s="184">
        <f t="shared" si="6"/>
        <v>0</v>
      </c>
      <c r="AA50" s="30"/>
      <c r="AB50" s="208">
        <v>62022</v>
      </c>
      <c r="AC50" s="210">
        <v>38322</v>
      </c>
      <c r="AD50" s="307">
        <v>3093</v>
      </c>
      <c r="AE50" s="205" t="s">
        <v>298</v>
      </c>
      <c r="AF50" s="37" t="s">
        <v>252</v>
      </c>
      <c r="AG50" s="37" t="s">
        <v>184</v>
      </c>
      <c r="AH50" s="37" t="s">
        <v>199</v>
      </c>
      <c r="AI50" s="40" t="s">
        <v>631</v>
      </c>
      <c r="AJ50" s="34" t="s">
        <v>582</v>
      </c>
      <c r="AK50" s="45"/>
      <c r="AL50" s="38" t="s">
        <v>278</v>
      </c>
      <c r="AM50" s="40" t="s">
        <v>526</v>
      </c>
      <c r="AN50" s="134"/>
      <c r="AO50" s="40"/>
      <c r="AP50" s="134"/>
      <c r="AQ50" s="134" t="s">
        <v>559</v>
      </c>
      <c r="AR50" s="134"/>
      <c r="AS50" s="37" t="s">
        <v>484</v>
      </c>
      <c r="AT50" s="175"/>
      <c r="AU50" s="37" t="s">
        <v>484</v>
      </c>
      <c r="AV50" s="175"/>
    </row>
    <row r="51" spans="1:48" s="128" customFormat="1" ht="16.5" customHeight="1" x14ac:dyDescent="0.2">
      <c r="A51" s="121">
        <v>23</v>
      </c>
      <c r="B51" s="179"/>
      <c r="C51" s="179"/>
      <c r="D51" s="179"/>
      <c r="E51" s="179"/>
      <c r="F51" s="179"/>
      <c r="G51" s="179"/>
      <c r="H51" s="179"/>
      <c r="I51" s="179"/>
      <c r="J51" s="53"/>
      <c r="K51" s="53"/>
      <c r="L51" s="53"/>
      <c r="M51" s="53"/>
      <c r="N51" s="53"/>
      <c r="O51" s="53"/>
      <c r="P51" s="181"/>
      <c r="Q51" s="182"/>
      <c r="R51" s="190"/>
      <c r="S51" s="184">
        <f t="shared" si="0"/>
        <v>0</v>
      </c>
      <c r="T51" s="184">
        <f t="shared" si="1"/>
        <v>0</v>
      </c>
      <c r="U51" s="184">
        <f t="shared" si="2"/>
        <v>0</v>
      </c>
      <c r="V51" s="184">
        <f t="shared" si="3"/>
        <v>0</v>
      </c>
      <c r="W51" s="184">
        <f t="shared" si="4"/>
        <v>0</v>
      </c>
      <c r="X51" s="184">
        <f t="shared" si="5"/>
        <v>0</v>
      </c>
      <c r="Y51" s="184">
        <f t="shared" si="7"/>
        <v>0</v>
      </c>
      <c r="Z51" s="184">
        <f t="shared" si="6"/>
        <v>0</v>
      </c>
      <c r="AA51" s="30"/>
      <c r="AB51" s="208">
        <v>62222</v>
      </c>
      <c r="AC51" s="211">
        <v>38422</v>
      </c>
      <c r="AD51" s="307">
        <v>3094</v>
      </c>
      <c r="AE51" s="205" t="s">
        <v>299</v>
      </c>
      <c r="AF51" s="37" t="s">
        <v>159</v>
      </c>
      <c r="AG51" s="37" t="s">
        <v>185</v>
      </c>
      <c r="AH51" s="37" t="s">
        <v>200</v>
      </c>
      <c r="AI51" s="34" t="s">
        <v>632</v>
      </c>
      <c r="AJ51" s="34" t="s">
        <v>583</v>
      </c>
      <c r="AK51" s="45"/>
      <c r="AL51" s="38" t="s">
        <v>279</v>
      </c>
      <c r="AM51" s="134" t="s">
        <v>282</v>
      </c>
      <c r="AN51" s="134"/>
      <c r="AO51" s="40"/>
      <c r="AP51" s="40"/>
      <c r="AQ51" s="134" t="s">
        <v>395</v>
      </c>
      <c r="AR51" s="40"/>
      <c r="AS51" s="175" t="s">
        <v>485</v>
      </c>
      <c r="AT51" s="37"/>
      <c r="AU51" s="175" t="s">
        <v>485</v>
      </c>
      <c r="AV51" s="37"/>
    </row>
    <row r="52" spans="1:48" s="128" customFormat="1" ht="16.5" customHeight="1" x14ac:dyDescent="0.2">
      <c r="A52" s="121">
        <v>24</v>
      </c>
      <c r="B52" s="179"/>
      <c r="C52" s="179"/>
      <c r="D52" s="179"/>
      <c r="E52" s="179"/>
      <c r="F52" s="179"/>
      <c r="G52" s="179"/>
      <c r="H52" s="179"/>
      <c r="I52" s="179"/>
      <c r="J52" s="53"/>
      <c r="K52" s="53"/>
      <c r="L52" s="53"/>
      <c r="M52" s="53"/>
      <c r="N52" s="53"/>
      <c r="O52" s="53"/>
      <c r="P52" s="181"/>
      <c r="Q52" s="182"/>
      <c r="R52" s="190"/>
      <c r="S52" s="184">
        <f t="shared" si="0"/>
        <v>0</v>
      </c>
      <c r="T52" s="184">
        <f t="shared" si="1"/>
        <v>0</v>
      </c>
      <c r="U52" s="184">
        <f t="shared" si="2"/>
        <v>0</v>
      </c>
      <c r="V52" s="184">
        <f t="shared" si="3"/>
        <v>0</v>
      </c>
      <c r="W52" s="184">
        <f t="shared" si="4"/>
        <v>0</v>
      </c>
      <c r="X52" s="184">
        <f t="shared" si="5"/>
        <v>0</v>
      </c>
      <c r="Y52" s="184">
        <f t="shared" si="7"/>
        <v>0</v>
      </c>
      <c r="Z52" s="184">
        <f t="shared" si="6"/>
        <v>0</v>
      </c>
      <c r="AA52" s="30"/>
      <c r="AB52" s="208">
        <v>62322</v>
      </c>
      <c r="AC52" s="210">
        <v>38522</v>
      </c>
      <c r="AD52" s="307">
        <v>3095</v>
      </c>
      <c r="AE52" s="205" t="s">
        <v>300</v>
      </c>
      <c r="AF52" s="37" t="s">
        <v>160</v>
      </c>
      <c r="AG52" s="65"/>
      <c r="AH52" s="37" t="s">
        <v>201</v>
      </c>
      <c r="AI52" s="40" t="s">
        <v>633</v>
      </c>
      <c r="AJ52" s="34" t="s">
        <v>584</v>
      </c>
      <c r="AK52" s="45"/>
      <c r="AL52" s="38" t="s">
        <v>280</v>
      </c>
      <c r="AM52" s="134" t="s">
        <v>283</v>
      </c>
      <c r="AN52" s="40"/>
      <c r="AO52" s="40"/>
      <c r="AP52" s="40"/>
      <c r="AQ52" s="134" t="s">
        <v>396</v>
      </c>
      <c r="AR52" s="40"/>
      <c r="AS52" s="175" t="s">
        <v>486</v>
      </c>
      <c r="AT52" s="37"/>
      <c r="AU52" s="175" t="s">
        <v>486</v>
      </c>
      <c r="AV52" s="37"/>
    </row>
    <row r="53" spans="1:48" s="128" customFormat="1" ht="16.5" customHeight="1" thickBot="1" x14ac:dyDescent="0.25">
      <c r="A53" s="212">
        <v>25</v>
      </c>
      <c r="B53" s="179"/>
      <c r="C53" s="213"/>
      <c r="D53" s="213"/>
      <c r="E53" s="179"/>
      <c r="F53" s="213"/>
      <c r="G53" s="213"/>
      <c r="H53" s="213"/>
      <c r="I53" s="213"/>
      <c r="J53" s="100"/>
      <c r="K53" s="100"/>
      <c r="L53" s="100"/>
      <c r="M53" s="100"/>
      <c r="N53" s="100"/>
      <c r="O53" s="100"/>
      <c r="P53" s="181"/>
      <c r="Q53" s="182"/>
      <c r="R53" s="190"/>
      <c r="S53" s="184">
        <f t="shared" si="0"/>
        <v>0</v>
      </c>
      <c r="T53" s="3">
        <f t="shared" si="1"/>
        <v>0</v>
      </c>
      <c r="U53" s="184">
        <f t="shared" si="2"/>
        <v>0</v>
      </c>
      <c r="V53" s="184">
        <f t="shared" si="3"/>
        <v>0</v>
      </c>
      <c r="W53" s="184">
        <f t="shared" si="4"/>
        <v>0</v>
      </c>
      <c r="X53" s="184">
        <f t="shared" si="5"/>
        <v>0</v>
      </c>
      <c r="Y53" s="184">
        <f t="shared" si="7"/>
        <v>0</v>
      </c>
      <c r="Z53" s="184">
        <f t="shared" si="6"/>
        <v>0</v>
      </c>
      <c r="AA53" s="30"/>
      <c r="AB53" s="208">
        <v>64722</v>
      </c>
      <c r="AC53" s="211">
        <v>39122</v>
      </c>
      <c r="AD53" s="307">
        <v>3096</v>
      </c>
      <c r="AE53" s="64" t="s">
        <v>169</v>
      </c>
      <c r="AF53" s="37" t="s">
        <v>162</v>
      </c>
      <c r="AG53" s="36"/>
      <c r="AH53" s="37" t="s">
        <v>202</v>
      </c>
      <c r="AI53" s="40" t="s">
        <v>634</v>
      </c>
      <c r="AJ53" s="34" t="s">
        <v>585</v>
      </c>
      <c r="AK53" s="45"/>
      <c r="AL53" s="38" t="s">
        <v>281</v>
      </c>
      <c r="AM53" s="134" t="s">
        <v>284</v>
      </c>
      <c r="AN53" s="40"/>
      <c r="AO53" s="40"/>
      <c r="AP53" s="40"/>
      <c r="AQ53" s="134" t="s">
        <v>519</v>
      </c>
      <c r="AR53" s="40"/>
      <c r="AS53" s="42" t="s">
        <v>487</v>
      </c>
      <c r="AT53" s="37"/>
      <c r="AU53" s="42" t="s">
        <v>487</v>
      </c>
      <c r="AV53" s="37"/>
    </row>
    <row r="54" spans="1:48" ht="17.25" customHeight="1" x14ac:dyDescent="0.2">
      <c r="A54" s="214"/>
      <c r="B54" s="350" t="s">
        <v>51</v>
      </c>
      <c r="C54" s="350"/>
      <c r="D54" s="350"/>
      <c r="E54" s="350"/>
      <c r="F54" s="350"/>
      <c r="G54" s="350"/>
      <c r="H54" s="215">
        <f>SUM(H29:H53)</f>
        <v>0</v>
      </c>
      <c r="I54" s="216"/>
      <c r="J54" s="54"/>
      <c r="K54" s="54"/>
      <c r="L54" s="54"/>
      <c r="M54" s="54"/>
      <c r="N54" s="54"/>
      <c r="O54" s="54"/>
      <c r="P54" s="24"/>
      <c r="Q54" s="71"/>
      <c r="R54" s="18"/>
      <c r="S54" s="3"/>
      <c r="T54" s="3"/>
      <c r="U54" s="3"/>
      <c r="V54" s="3"/>
      <c r="W54" s="3"/>
      <c r="X54" s="3"/>
      <c r="Y54" s="3"/>
      <c r="Z54" s="28"/>
      <c r="AA54" s="46"/>
      <c r="AB54" s="177" t="s">
        <v>249</v>
      </c>
      <c r="AC54" s="210">
        <v>60822</v>
      </c>
      <c r="AD54" s="308">
        <v>3097</v>
      </c>
      <c r="AE54" s="201" t="s">
        <v>170</v>
      </c>
      <c r="AF54" s="33" t="s">
        <v>161</v>
      </c>
      <c r="AG54" s="36"/>
      <c r="AH54" s="37" t="s">
        <v>203</v>
      </c>
      <c r="AI54" s="40" t="s">
        <v>635</v>
      </c>
      <c r="AJ54" s="34" t="s">
        <v>586</v>
      </c>
      <c r="AK54" s="45"/>
      <c r="AL54" s="38" t="s">
        <v>439</v>
      </c>
      <c r="AM54" s="134" t="s">
        <v>285</v>
      </c>
      <c r="AN54" s="175"/>
      <c r="AO54" s="109"/>
      <c r="AP54" s="40"/>
      <c r="AQ54" s="134" t="s">
        <v>397</v>
      </c>
      <c r="AR54" s="40"/>
      <c r="AS54" s="42" t="s">
        <v>488</v>
      </c>
      <c r="AT54" s="37"/>
      <c r="AU54" s="42" t="s">
        <v>488</v>
      </c>
      <c r="AV54" s="37"/>
    </row>
    <row r="55" spans="1:48" ht="16.5" customHeight="1" x14ac:dyDescent="0.2">
      <c r="A55" s="214"/>
      <c r="B55" s="324" t="s">
        <v>52</v>
      </c>
      <c r="C55" s="324"/>
      <c r="D55" s="324"/>
      <c r="E55" s="324"/>
      <c r="F55" s="324"/>
      <c r="G55" s="324"/>
      <c r="H55" s="115">
        <f>T55</f>
        <v>0</v>
      </c>
      <c r="I55" s="22"/>
      <c r="J55" s="55">
        <f>SUM(J29:J53)</f>
        <v>0</v>
      </c>
      <c r="K55" s="55">
        <f>R29</f>
        <v>0</v>
      </c>
      <c r="L55" s="55"/>
      <c r="M55" s="55"/>
      <c r="N55" s="55"/>
      <c r="O55" s="55"/>
      <c r="P55" s="21"/>
      <c r="Q55" s="72"/>
      <c r="R55" s="47"/>
      <c r="S55" s="3"/>
      <c r="T55" s="3">
        <f>SUM(T29:T54)</f>
        <v>0</v>
      </c>
      <c r="U55" s="3">
        <f>SUM(U29:U54)</f>
        <v>0</v>
      </c>
      <c r="V55" s="3">
        <f>SUM(V29:V53)</f>
        <v>0</v>
      </c>
      <c r="W55" s="3">
        <f>SUM(W29:W53)</f>
        <v>0</v>
      </c>
      <c r="X55" s="3">
        <f>SUM(X29:X53)</f>
        <v>0</v>
      </c>
      <c r="Y55" s="3">
        <f>SUM(Y29:Y53)</f>
        <v>0</v>
      </c>
      <c r="Z55" s="184">
        <f>SUM(Z29:Z54)</f>
        <v>0</v>
      </c>
      <c r="AA55" s="46"/>
      <c r="AB55" s="208">
        <v>72322</v>
      </c>
      <c r="AC55" s="210">
        <v>64022</v>
      </c>
      <c r="AD55" s="309"/>
      <c r="AE55" s="203" t="s">
        <v>171</v>
      </c>
      <c r="AF55" s="42" t="s">
        <v>107</v>
      </c>
      <c r="AG55" s="36"/>
      <c r="AH55" s="217"/>
      <c r="AI55" s="40" t="s">
        <v>636</v>
      </c>
      <c r="AJ55" s="34" t="s">
        <v>587</v>
      </c>
      <c r="AK55" s="45"/>
      <c r="AL55" s="101"/>
      <c r="AM55" s="134" t="s">
        <v>286</v>
      </c>
      <c r="AN55" s="175"/>
      <c r="AO55" s="218"/>
      <c r="AP55" s="40"/>
      <c r="AQ55" s="134" t="s">
        <v>398</v>
      </c>
      <c r="AR55" s="40"/>
      <c r="AS55" s="37" t="s">
        <v>489</v>
      </c>
      <c r="AT55" s="37"/>
      <c r="AU55" s="37" t="s">
        <v>489</v>
      </c>
      <c r="AV55" s="37"/>
    </row>
    <row r="56" spans="1:48" ht="16.5" customHeight="1" x14ac:dyDescent="0.25">
      <c r="A56" s="214"/>
      <c r="B56" s="324" t="s">
        <v>50</v>
      </c>
      <c r="C56" s="324"/>
      <c r="D56" s="324"/>
      <c r="E56" s="324"/>
      <c r="F56" s="324"/>
      <c r="G56" s="324"/>
      <c r="H56" s="115">
        <f>V55</f>
        <v>0</v>
      </c>
      <c r="I56" s="22"/>
      <c r="J56" s="55"/>
      <c r="K56" s="55"/>
      <c r="L56" s="55"/>
      <c r="M56" s="55"/>
      <c r="N56" s="55"/>
      <c r="O56" s="55"/>
      <c r="P56" s="21"/>
      <c r="Q56" s="72"/>
      <c r="R56" s="47"/>
      <c r="S56" s="3"/>
      <c r="T56" s="3"/>
      <c r="U56" s="3"/>
      <c r="V56" s="3"/>
      <c r="W56" s="3"/>
      <c r="X56" s="3" t="s">
        <v>504</v>
      </c>
      <c r="Y56" s="46" t="s">
        <v>324</v>
      </c>
      <c r="Z56" s="46"/>
      <c r="AA56" s="46"/>
      <c r="AB56" s="208">
        <v>72622</v>
      </c>
      <c r="AC56" s="211">
        <v>67022</v>
      </c>
      <c r="AD56" s="310">
        <v>301022</v>
      </c>
      <c r="AE56" s="204" t="s">
        <v>172</v>
      </c>
      <c r="AF56" s="42" t="s">
        <v>108</v>
      </c>
      <c r="AG56" s="36"/>
      <c r="AH56" s="217"/>
      <c r="AI56" s="40" t="s">
        <v>637</v>
      </c>
      <c r="AJ56" s="34" t="s">
        <v>588</v>
      </c>
      <c r="AK56" s="45"/>
      <c r="AL56" s="101"/>
      <c r="AM56" s="134" t="s">
        <v>452</v>
      </c>
      <c r="AN56" s="175"/>
      <c r="AO56" s="218"/>
      <c r="AP56" s="134"/>
      <c r="AQ56" s="134" t="s">
        <v>399</v>
      </c>
      <c r="AR56" s="134"/>
      <c r="AS56" s="37" t="s">
        <v>490</v>
      </c>
      <c r="AT56" s="175"/>
      <c r="AU56" s="37" t="s">
        <v>490</v>
      </c>
      <c r="AV56" s="175"/>
    </row>
    <row r="57" spans="1:48" ht="17.25" customHeight="1" x14ac:dyDescent="0.25">
      <c r="A57" s="214"/>
      <c r="B57" s="324" t="s">
        <v>7</v>
      </c>
      <c r="C57" s="324"/>
      <c r="D57" s="324"/>
      <c r="E57" s="324"/>
      <c r="F57" s="324"/>
      <c r="G57" s="324"/>
      <c r="H57" s="219">
        <f>Y61</f>
        <v>0</v>
      </c>
      <c r="I57" s="220"/>
      <c r="J57" s="55"/>
      <c r="K57" s="55"/>
      <c r="L57" s="55"/>
      <c r="M57" s="55"/>
      <c r="N57" s="55"/>
      <c r="O57" s="55"/>
      <c r="P57" s="21"/>
      <c r="Q57" s="73"/>
      <c r="R57" s="18"/>
      <c r="S57" s="3"/>
      <c r="T57" s="3"/>
      <c r="U57" s="184"/>
      <c r="V57" s="3"/>
      <c r="W57" s="3"/>
      <c r="X57" s="3"/>
      <c r="Y57" s="89"/>
      <c r="Z57" s="89"/>
      <c r="AA57" s="46"/>
      <c r="AB57" s="208">
        <v>72822</v>
      </c>
      <c r="AC57" s="210">
        <v>67422</v>
      </c>
      <c r="AD57" s="310">
        <v>301122</v>
      </c>
      <c r="AE57" s="205" t="s">
        <v>293</v>
      </c>
      <c r="AF57" s="42" t="s">
        <v>163</v>
      </c>
      <c r="AG57" s="36"/>
      <c r="AH57" s="217"/>
      <c r="AI57" s="40" t="s">
        <v>638</v>
      </c>
      <c r="AJ57" s="217"/>
      <c r="AK57" s="45"/>
      <c r="AL57" s="101"/>
      <c r="AM57" s="134" t="s">
        <v>287</v>
      </c>
      <c r="AN57" s="175"/>
      <c r="AO57" s="218"/>
      <c r="AP57" s="134"/>
      <c r="AQ57" s="134" t="s">
        <v>400</v>
      </c>
      <c r="AR57" s="134"/>
      <c r="AS57" s="37" t="s">
        <v>491</v>
      </c>
      <c r="AT57" s="175"/>
      <c r="AU57" s="37" t="s">
        <v>491</v>
      </c>
      <c r="AV57" s="175"/>
    </row>
    <row r="58" spans="1:48" ht="17.25" customHeight="1" x14ac:dyDescent="0.25">
      <c r="A58" s="214"/>
      <c r="B58" s="342" t="s">
        <v>532</v>
      </c>
      <c r="C58" s="342"/>
      <c r="D58" s="342"/>
      <c r="E58" s="342"/>
      <c r="F58" s="342"/>
      <c r="G58" s="342"/>
      <c r="H58" s="221">
        <f>ROUND(H55,2)*VLOOKUP(P24,AD1:AE21,2,FALSE)*R21*1.2</f>
        <v>0</v>
      </c>
      <c r="I58" s="222"/>
      <c r="J58" s="56"/>
      <c r="K58" s="56"/>
      <c r="L58" s="56"/>
      <c r="M58" s="56"/>
      <c r="N58" s="56"/>
      <c r="O58" s="56"/>
      <c r="P58" s="21"/>
      <c r="Q58" s="71"/>
      <c r="R58" s="48"/>
      <c r="S58" s="20"/>
      <c r="T58" s="3"/>
      <c r="U58" s="184"/>
      <c r="V58" s="3"/>
      <c r="W58" s="3"/>
      <c r="X58" s="3"/>
      <c r="Y58" s="89">
        <f>Y55+Z55</f>
        <v>0</v>
      </c>
      <c r="Z58" s="46"/>
      <c r="AA58" s="46"/>
      <c r="AB58" s="208">
        <v>72922</v>
      </c>
      <c r="AC58" s="191">
        <v>67522</v>
      </c>
      <c r="AD58" s="311">
        <v>301222</v>
      </c>
      <c r="AE58" s="205" t="s">
        <v>294</v>
      </c>
      <c r="AF58" s="42" t="s">
        <v>164</v>
      </c>
      <c r="AG58" s="36"/>
      <c r="AH58" s="217"/>
      <c r="AI58" s="40" t="s">
        <v>639</v>
      </c>
      <c r="AJ58" s="217"/>
      <c r="AK58" s="45"/>
      <c r="AL58" s="101"/>
      <c r="AM58" s="134" t="s">
        <v>459</v>
      </c>
      <c r="AN58" s="175"/>
      <c r="AO58" s="218"/>
      <c r="AP58" s="134"/>
      <c r="AQ58" s="134" t="s">
        <v>401</v>
      </c>
      <c r="AR58" s="134"/>
      <c r="AS58" s="37" t="s">
        <v>492</v>
      </c>
      <c r="AT58" s="175"/>
      <c r="AU58" s="37" t="s">
        <v>492</v>
      </c>
      <c r="AV58" s="175"/>
    </row>
    <row r="59" spans="1:48" ht="17.25" customHeight="1" x14ac:dyDescent="0.25">
      <c r="A59" s="214"/>
      <c r="B59" s="332" t="s">
        <v>143</v>
      </c>
      <c r="C59" s="333"/>
      <c r="D59" s="333"/>
      <c r="E59" s="333"/>
      <c r="F59" s="333"/>
      <c r="G59" s="334"/>
      <c r="H59" s="223">
        <f>ROUND(AA15,0)*VLOOKUP(N26,U10:V17,2,FALSE)*R21*1.2+AA13*R21*1.2</f>
        <v>0</v>
      </c>
      <c r="I59" s="222"/>
      <c r="J59" s="56"/>
      <c r="K59" s="56"/>
      <c r="L59" s="56"/>
      <c r="M59" s="56"/>
      <c r="N59" s="56"/>
      <c r="O59" s="56"/>
      <c r="P59" s="21"/>
      <c r="Q59" s="71"/>
      <c r="R59" s="48"/>
      <c r="S59" s="42"/>
      <c r="T59" s="3"/>
      <c r="U59" s="184"/>
      <c r="V59" s="3"/>
      <c r="W59" s="3"/>
      <c r="X59" s="3"/>
      <c r="Y59" s="46">
        <f>V55*1.21</f>
        <v>0</v>
      </c>
      <c r="Z59" s="46"/>
      <c r="AA59" s="46"/>
      <c r="AB59" s="224">
        <v>73022</v>
      </c>
      <c r="AC59" s="187">
        <v>67722</v>
      </c>
      <c r="AD59" s="311">
        <v>301322</v>
      </c>
      <c r="AE59" s="205" t="s">
        <v>296</v>
      </c>
      <c r="AF59" s="42" t="s">
        <v>128</v>
      </c>
      <c r="AG59" s="36"/>
      <c r="AH59" s="217"/>
      <c r="AI59" s="40" t="s">
        <v>640</v>
      </c>
      <c r="AJ59" s="217"/>
      <c r="AK59" s="45"/>
      <c r="AL59" s="101"/>
      <c r="AM59" s="134" t="s">
        <v>349</v>
      </c>
      <c r="AN59" s="175"/>
      <c r="AO59" s="218"/>
      <c r="AP59" s="134"/>
      <c r="AQ59" s="134" t="s">
        <v>402</v>
      </c>
      <c r="AR59" s="134"/>
      <c r="AS59" s="175"/>
      <c r="AT59" s="175"/>
    </row>
    <row r="60" spans="1:48" ht="17.25" customHeight="1" x14ac:dyDescent="0.25">
      <c r="A60" s="214"/>
      <c r="B60" s="332" t="s">
        <v>548</v>
      </c>
      <c r="C60" s="335"/>
      <c r="D60" s="335"/>
      <c r="E60" s="335"/>
      <c r="F60" s="335"/>
      <c r="G60" s="336"/>
      <c r="H60" s="225"/>
      <c r="I60" s="222"/>
      <c r="J60" s="56"/>
      <c r="K60" s="56"/>
      <c r="L60" s="56"/>
      <c r="M60" s="56"/>
      <c r="N60" s="56"/>
      <c r="O60" s="56"/>
      <c r="P60" s="21"/>
      <c r="Q60" s="71"/>
      <c r="R60" s="48"/>
      <c r="S60" s="42"/>
      <c r="T60" s="3"/>
      <c r="U60" s="184"/>
      <c r="V60" s="3"/>
      <c r="W60" s="3"/>
      <c r="X60" s="3"/>
      <c r="Y60" s="46">
        <f>Y59</f>
        <v>0</v>
      </c>
      <c r="Z60" s="46"/>
      <c r="AA60" s="46"/>
      <c r="AB60" s="226"/>
      <c r="AC60" s="187"/>
      <c r="AD60" s="312">
        <v>301422</v>
      </c>
      <c r="AE60" s="205"/>
      <c r="AF60" s="42"/>
      <c r="AG60" s="36"/>
      <c r="AH60" s="217"/>
      <c r="AI60" s="40" t="s">
        <v>641</v>
      </c>
      <c r="AJ60" s="217"/>
      <c r="AK60" s="45"/>
      <c r="AL60" s="101"/>
      <c r="AM60" s="134"/>
      <c r="AN60" s="175"/>
      <c r="AO60" s="218"/>
      <c r="AP60" s="134"/>
      <c r="AQ60" s="134" t="s">
        <v>403</v>
      </c>
      <c r="AR60" s="134"/>
      <c r="AS60" s="175"/>
      <c r="AT60" s="175"/>
    </row>
    <row r="61" spans="1:48" ht="17.25" customHeight="1" x14ac:dyDescent="0.25">
      <c r="A61" s="214"/>
      <c r="B61" s="332" t="s">
        <v>307</v>
      </c>
      <c r="C61" s="335"/>
      <c r="D61" s="335"/>
      <c r="E61" s="335"/>
      <c r="F61" s="335"/>
      <c r="G61" s="336"/>
      <c r="H61" s="227">
        <f>(X55+W55)</f>
        <v>0</v>
      </c>
      <c r="I61" s="222"/>
      <c r="J61" s="56"/>
      <c r="K61" s="56"/>
      <c r="L61" s="56"/>
      <c r="M61" s="56"/>
      <c r="N61" s="56"/>
      <c r="O61" s="56"/>
      <c r="P61" s="21"/>
      <c r="Q61" s="71"/>
      <c r="R61" s="48"/>
      <c r="S61" s="20"/>
      <c r="T61" s="3"/>
      <c r="U61" s="184"/>
      <c r="V61" s="3"/>
      <c r="W61" s="3"/>
      <c r="X61" s="3"/>
      <c r="Y61" s="46">
        <f>ROUNDUP(Y60,0)</f>
        <v>0</v>
      </c>
      <c r="Z61" s="46"/>
      <c r="AA61" s="46"/>
      <c r="AB61" s="228">
        <v>73222</v>
      </c>
      <c r="AC61" s="191">
        <v>67822</v>
      </c>
      <c r="AD61" s="312">
        <v>301522</v>
      </c>
      <c r="AE61" s="205" t="s">
        <v>295</v>
      </c>
      <c r="AF61" s="42" t="s">
        <v>109</v>
      </c>
      <c r="AG61" s="37"/>
      <c r="AH61" s="217"/>
      <c r="AI61" s="34" t="s">
        <v>642</v>
      </c>
      <c r="AJ61" s="217"/>
      <c r="AK61" s="45"/>
      <c r="AL61" s="101"/>
      <c r="AM61" s="134" t="s">
        <v>453</v>
      </c>
      <c r="AN61" s="134"/>
      <c r="AO61" s="134"/>
      <c r="AP61" s="134"/>
      <c r="AQ61" s="134"/>
      <c r="AR61" s="134"/>
      <c r="AS61" s="175"/>
      <c r="AT61" s="175"/>
    </row>
    <row r="62" spans="1:48" ht="17.25" customHeight="1" x14ac:dyDescent="0.25">
      <c r="A62" s="214"/>
      <c r="B62" s="332" t="s">
        <v>545</v>
      </c>
      <c r="C62" s="335"/>
      <c r="D62" s="335"/>
      <c r="E62" s="335"/>
      <c r="F62" s="335"/>
      <c r="G62" s="336"/>
      <c r="H62" s="227">
        <f>L62+M62</f>
        <v>0</v>
      </c>
      <c r="I62" s="222"/>
      <c r="J62" s="56"/>
      <c r="K62" s="56"/>
      <c r="L62" s="229">
        <f>SUM(L29:L53)</f>
        <v>0</v>
      </c>
      <c r="M62" s="229">
        <f>SUM(M29:M53)</f>
        <v>0</v>
      </c>
      <c r="N62" s="56"/>
      <c r="O62" s="56"/>
      <c r="P62" s="21"/>
      <c r="Q62" s="71"/>
      <c r="R62" s="48"/>
      <c r="S62" s="20"/>
      <c r="T62" s="3"/>
      <c r="U62" s="184"/>
      <c r="V62" s="3"/>
      <c r="W62" s="3"/>
      <c r="X62" s="3"/>
      <c r="Y62" s="46"/>
      <c r="Z62" s="46"/>
      <c r="AA62" s="46"/>
      <c r="AB62" s="226"/>
      <c r="AC62" s="191"/>
      <c r="AD62" s="311">
        <v>301622</v>
      </c>
      <c r="AE62" s="230"/>
      <c r="AF62" s="42"/>
      <c r="AG62" s="37"/>
      <c r="AH62" s="217"/>
      <c r="AI62" s="40" t="s">
        <v>643</v>
      </c>
      <c r="AJ62" s="217"/>
      <c r="AK62" s="45"/>
      <c r="AL62" s="101"/>
      <c r="AM62" s="134"/>
      <c r="AN62" s="134"/>
      <c r="AO62" s="134"/>
      <c r="AP62" s="134"/>
      <c r="AQ62" s="134"/>
      <c r="AR62" s="134"/>
      <c r="AS62" s="175"/>
      <c r="AT62" s="175"/>
    </row>
    <row r="63" spans="1:48" ht="17.25" customHeight="1" x14ac:dyDescent="0.25">
      <c r="A63" s="214"/>
      <c r="B63" s="324" t="s">
        <v>10</v>
      </c>
      <c r="C63" s="324"/>
      <c r="D63" s="324"/>
      <c r="E63" s="324"/>
      <c r="F63" s="324"/>
      <c r="G63" s="324"/>
      <c r="H63" s="231">
        <f>H55*1.75*R21*1.2</f>
        <v>0</v>
      </c>
      <c r="I63" s="22"/>
      <c r="J63" s="55"/>
      <c r="K63" s="55"/>
      <c r="L63" s="55"/>
      <c r="M63" s="55"/>
      <c r="N63" s="55"/>
      <c r="O63" s="55"/>
      <c r="P63" s="21"/>
      <c r="Q63" s="71"/>
      <c r="R63" s="48"/>
      <c r="S63" s="20"/>
      <c r="T63" s="3"/>
      <c r="U63" s="184"/>
      <c r="V63" s="3"/>
      <c r="W63" s="3"/>
      <c r="X63" s="3"/>
      <c r="Y63" s="46"/>
      <c r="Z63" s="46"/>
      <c r="AA63" s="46"/>
      <c r="AB63" s="228">
        <v>73522</v>
      </c>
      <c r="AC63" s="187">
        <v>67922</v>
      </c>
      <c r="AD63" s="311">
        <v>301722</v>
      </c>
      <c r="AF63" s="42" t="s">
        <v>54</v>
      </c>
      <c r="AG63" s="37"/>
      <c r="AH63" s="217"/>
      <c r="AI63" s="40" t="s">
        <v>644</v>
      </c>
      <c r="AJ63" s="217"/>
      <c r="AK63" s="217"/>
      <c r="AL63" s="166"/>
      <c r="AM63" s="134" t="s">
        <v>454</v>
      </c>
      <c r="AN63" s="134"/>
      <c r="AO63" s="134"/>
      <c r="AP63" s="134"/>
      <c r="AQ63" s="134"/>
      <c r="AR63" s="134"/>
      <c r="AS63" s="175"/>
      <c r="AT63" s="175"/>
    </row>
    <row r="64" spans="1:48" ht="17.25" customHeight="1" x14ac:dyDescent="0.25">
      <c r="A64" s="214"/>
      <c r="B64" s="324" t="s">
        <v>341</v>
      </c>
      <c r="C64" s="324"/>
      <c r="D64" s="324"/>
      <c r="E64" s="324"/>
      <c r="F64" s="324"/>
      <c r="G64" s="324"/>
      <c r="H64" s="231">
        <f>ROUND(J55,0)*VLOOKUP(J28,U19:V22,2,FALSE)*R21*1.2</f>
        <v>0</v>
      </c>
      <c r="I64" s="22"/>
      <c r="J64" s="55"/>
      <c r="K64" s="55"/>
      <c r="L64" s="55"/>
      <c r="M64" s="55"/>
      <c r="N64" s="55"/>
      <c r="O64" s="55"/>
      <c r="P64" s="232"/>
      <c r="Q64" s="233"/>
      <c r="R64" s="190"/>
      <c r="S64" s="184"/>
      <c r="T64" s="184"/>
      <c r="U64" s="184"/>
      <c r="V64" s="184"/>
      <c r="W64" s="184"/>
      <c r="X64" s="184"/>
      <c r="AB64" s="177">
        <v>87822</v>
      </c>
      <c r="AC64" s="191">
        <v>69922</v>
      </c>
      <c r="AD64" s="311">
        <v>301822</v>
      </c>
      <c r="AF64" s="42" t="s">
        <v>110</v>
      </c>
      <c r="AG64" s="37"/>
      <c r="AI64" s="37" t="s">
        <v>645</v>
      </c>
      <c r="AM64" s="134" t="s">
        <v>455</v>
      </c>
      <c r="AN64" s="134"/>
      <c r="AO64" s="134"/>
      <c r="AP64" s="134"/>
      <c r="AQ64" s="134"/>
      <c r="AR64" s="134"/>
      <c r="AS64" s="175"/>
      <c r="AT64" s="175"/>
    </row>
    <row r="65" spans="1:46" ht="17.25" customHeight="1" x14ac:dyDescent="0.25">
      <c r="A65" s="214"/>
      <c r="B65" s="324" t="s">
        <v>308</v>
      </c>
      <c r="C65" s="324"/>
      <c r="D65" s="324"/>
      <c r="E65" s="324"/>
      <c r="F65" s="324"/>
      <c r="G65" s="324"/>
      <c r="H65" s="234">
        <f>ROUND(H61,2)*VLOOKUP(N24,S5:T23,2,FALSE)*R21*1.2</f>
        <v>0</v>
      </c>
      <c r="I65" s="22"/>
      <c r="J65" s="55"/>
      <c r="K65" s="55"/>
      <c r="L65" s="55"/>
      <c r="M65" s="55"/>
      <c r="N65" s="55"/>
      <c r="O65" s="55"/>
      <c r="P65" s="232"/>
      <c r="Q65" s="235"/>
      <c r="R65" s="236"/>
      <c r="S65" s="237"/>
      <c r="T65" s="237"/>
      <c r="U65" s="238"/>
      <c r="V65" s="238"/>
      <c r="W65" s="237"/>
      <c r="X65" s="237"/>
      <c r="Y65" s="236"/>
      <c r="Z65" s="236"/>
      <c r="AA65" s="236"/>
      <c r="AB65" s="228"/>
      <c r="AC65" s="187">
        <v>300622</v>
      </c>
      <c r="AD65" s="311">
        <v>301922</v>
      </c>
      <c r="AF65" s="42" t="s">
        <v>111</v>
      </c>
      <c r="AG65" s="37"/>
      <c r="AI65" s="37" t="s">
        <v>646</v>
      </c>
      <c r="AM65" s="134" t="s">
        <v>456</v>
      </c>
      <c r="AN65" s="134"/>
      <c r="AO65" s="134"/>
      <c r="AP65" s="134"/>
      <c r="AQ65" s="134"/>
      <c r="AR65" s="134"/>
      <c r="AS65" s="175"/>
      <c r="AT65" s="175"/>
    </row>
    <row r="66" spans="1:46" ht="17.25" customHeight="1" x14ac:dyDescent="0.25">
      <c r="A66" s="214"/>
      <c r="B66" s="337" t="s">
        <v>317</v>
      </c>
      <c r="C66" s="338"/>
      <c r="D66" s="338"/>
      <c r="E66" s="338"/>
      <c r="F66" s="338"/>
      <c r="G66" s="339"/>
      <c r="H66" s="234">
        <f>ROUND(R29,0)*VLOOKUP(K28,Q13:R18,2,FALSE)*R21*1.2</f>
        <v>0</v>
      </c>
      <c r="I66" s="22"/>
      <c r="J66" s="55"/>
      <c r="K66" s="55"/>
      <c r="L66" s="55"/>
      <c r="M66" s="55"/>
      <c r="N66" s="55"/>
      <c r="O66" s="55"/>
      <c r="P66" s="232"/>
      <c r="Q66" s="235"/>
      <c r="R66" s="236"/>
      <c r="S66" s="237"/>
      <c r="T66" s="237"/>
      <c r="U66" s="238"/>
      <c r="V66" s="238"/>
      <c r="W66" s="237"/>
      <c r="X66" s="237"/>
      <c r="Y66" s="236"/>
      <c r="Z66" s="236"/>
      <c r="AA66" s="236"/>
      <c r="AB66" s="177"/>
      <c r="AC66" s="191">
        <v>600422</v>
      </c>
      <c r="AD66" s="311">
        <v>302022</v>
      </c>
      <c r="AF66" s="42" t="s">
        <v>140</v>
      </c>
      <c r="AG66" s="36"/>
      <c r="AI66" s="37" t="s">
        <v>647</v>
      </c>
      <c r="AM66" s="134" t="s">
        <v>457</v>
      </c>
      <c r="AN66" s="134"/>
      <c r="AO66" s="134"/>
      <c r="AP66" s="134"/>
      <c r="AQ66" s="134"/>
      <c r="AR66" s="134"/>
      <c r="AS66" s="175"/>
      <c r="AT66" s="175"/>
    </row>
    <row r="67" spans="1:46" ht="17.25" customHeight="1" x14ac:dyDescent="0.25">
      <c r="A67" s="214"/>
      <c r="B67" s="340" t="s">
        <v>323</v>
      </c>
      <c r="C67" s="330"/>
      <c r="D67" s="330"/>
      <c r="E67" s="330"/>
      <c r="F67" s="330"/>
      <c r="G67" s="331"/>
      <c r="H67" s="234">
        <f>ROUND(Y58,2)*VLOOKUP(N25,Y12:Z21,2,FALSE)*R21*1.2</f>
        <v>0</v>
      </c>
      <c r="I67" s="22"/>
      <c r="J67" s="55"/>
      <c r="K67" s="55"/>
      <c r="L67" s="55"/>
      <c r="M67" s="55"/>
      <c r="N67" s="55"/>
      <c r="O67" s="55"/>
      <c r="P67" s="232"/>
      <c r="Q67" s="235"/>
      <c r="R67" s="236"/>
      <c r="S67" s="237"/>
      <c r="T67" s="237"/>
      <c r="U67" s="238"/>
      <c r="V67" s="238"/>
      <c r="W67" s="237"/>
      <c r="X67" s="237"/>
      <c r="Y67" s="236"/>
      <c r="Z67" s="236"/>
      <c r="AA67" s="236"/>
      <c r="AB67" s="177"/>
      <c r="AC67" s="191">
        <v>600822</v>
      </c>
      <c r="AD67" s="311">
        <v>302122</v>
      </c>
      <c r="AF67" s="42" t="s">
        <v>112</v>
      </c>
      <c r="AG67" s="36"/>
      <c r="AI67" s="37" t="s">
        <v>648</v>
      </c>
      <c r="AM67" s="134" t="s">
        <v>521</v>
      </c>
      <c r="AN67" s="134"/>
      <c r="AO67" s="134"/>
      <c r="AP67" s="134"/>
      <c r="AQ67" s="134"/>
      <c r="AR67" s="134"/>
      <c r="AS67" s="175"/>
      <c r="AT67" s="175"/>
    </row>
    <row r="68" spans="1:46" ht="17.25" customHeight="1" x14ac:dyDescent="0.25">
      <c r="A68" s="214"/>
      <c r="B68" s="340" t="s">
        <v>461</v>
      </c>
      <c r="C68" s="330"/>
      <c r="D68" s="330"/>
      <c r="E68" s="330"/>
      <c r="F68" s="330"/>
      <c r="G68" s="331"/>
      <c r="H68" s="234">
        <f>X58*V23*R21*1.2</f>
        <v>0</v>
      </c>
      <c r="I68" s="22"/>
      <c r="J68" s="55"/>
      <c r="K68" s="55"/>
      <c r="L68" s="55"/>
      <c r="M68" s="55"/>
      <c r="N68" s="55"/>
      <c r="O68" s="55"/>
      <c r="P68" s="232"/>
      <c r="Q68" s="235"/>
      <c r="R68" s="236"/>
      <c r="S68" s="237"/>
      <c r="T68" s="237"/>
      <c r="U68" s="238"/>
      <c r="V68" s="238"/>
      <c r="W68" s="237"/>
      <c r="X68" s="237"/>
      <c r="Y68" s="236"/>
      <c r="Z68" s="236"/>
      <c r="AA68" s="236"/>
      <c r="AB68" s="239"/>
      <c r="AC68" s="191"/>
      <c r="AD68" s="311">
        <v>302222</v>
      </c>
      <c r="AF68" s="42" t="s">
        <v>291</v>
      </c>
      <c r="AG68" s="36"/>
      <c r="AI68" s="37" t="s">
        <v>649</v>
      </c>
      <c r="AM68" s="134"/>
      <c r="AN68" s="134"/>
      <c r="AO68" s="134"/>
      <c r="AP68" s="134"/>
      <c r="AQ68" s="134"/>
      <c r="AR68" s="134"/>
      <c r="AS68" s="175"/>
      <c r="AT68" s="175"/>
    </row>
    <row r="69" spans="1:46" ht="18.75" customHeight="1" x14ac:dyDescent="0.25">
      <c r="A69" s="214"/>
      <c r="B69" s="329" t="s">
        <v>591</v>
      </c>
      <c r="C69" s="330"/>
      <c r="D69" s="330"/>
      <c r="E69" s="330"/>
      <c r="F69" s="330"/>
      <c r="G69" s="331"/>
      <c r="H69" s="118"/>
      <c r="I69" s="23"/>
      <c r="J69" s="240"/>
      <c r="K69" s="63"/>
      <c r="L69" s="240"/>
      <c r="M69" s="240"/>
      <c r="N69" s="240"/>
      <c r="O69" s="240"/>
      <c r="P69" s="103"/>
      <c r="Q69" s="73"/>
      <c r="R69" s="18"/>
      <c r="S69" s="3"/>
      <c r="T69" s="3"/>
      <c r="U69" s="3"/>
      <c r="V69" s="3"/>
      <c r="W69" s="3"/>
      <c r="X69" s="3"/>
      <c r="Y69" s="46"/>
      <c r="Z69" s="46"/>
      <c r="AA69" s="46"/>
      <c r="AB69" s="228"/>
      <c r="AC69" s="187">
        <v>601722</v>
      </c>
      <c r="AD69" s="313">
        <v>302322</v>
      </c>
      <c r="AF69" s="42" t="s">
        <v>113</v>
      </c>
      <c r="AG69" s="36"/>
      <c r="AI69" s="37" t="s">
        <v>650</v>
      </c>
      <c r="AM69" s="134"/>
      <c r="AN69" s="134"/>
      <c r="AO69" s="134"/>
      <c r="AP69" s="134"/>
      <c r="AQ69" s="134"/>
      <c r="AR69" s="134"/>
      <c r="AS69" s="175"/>
      <c r="AT69" s="175"/>
    </row>
    <row r="70" spans="1:46" ht="24.75" customHeight="1" x14ac:dyDescent="0.25">
      <c r="B70" s="341" t="s">
        <v>528</v>
      </c>
      <c r="C70" s="341"/>
      <c r="D70" s="341"/>
      <c r="E70" s="341"/>
      <c r="F70" s="341"/>
      <c r="G70" s="341"/>
      <c r="H70" s="117">
        <f>H58+H59+H63+H64+H65++H66+H67+H69*3</f>
        <v>0</v>
      </c>
      <c r="I70" s="234"/>
      <c r="J70" s="99"/>
      <c r="K70" s="99"/>
      <c r="L70" s="99"/>
      <c r="M70" s="99"/>
      <c r="N70" s="99"/>
      <c r="O70" s="99"/>
      <c r="P70" s="241"/>
      <c r="S70" s="184"/>
      <c r="T70" s="184"/>
      <c r="U70" s="184"/>
      <c r="V70" s="184"/>
      <c r="W70" s="184"/>
      <c r="X70" s="184"/>
      <c r="AB70" s="228"/>
      <c r="AC70" s="187"/>
      <c r="AD70" s="311">
        <v>302422</v>
      </c>
      <c r="AE70" s="174"/>
      <c r="AF70" s="42" t="s">
        <v>114</v>
      </c>
      <c r="AG70" s="36"/>
      <c r="AI70" s="37" t="s">
        <v>651</v>
      </c>
      <c r="AM70" s="134"/>
      <c r="AN70" s="134"/>
      <c r="AO70" s="134"/>
      <c r="AP70" s="134"/>
      <c r="AQ70" s="134"/>
      <c r="AR70" s="134"/>
      <c r="AS70" s="175"/>
      <c r="AT70" s="175"/>
    </row>
    <row r="71" spans="1:46" ht="14.25" customHeight="1" x14ac:dyDescent="0.25">
      <c r="H71" s="242"/>
      <c r="I71" s="52"/>
      <c r="P71" s="243" t="s">
        <v>49</v>
      </c>
      <c r="Q71" s="70"/>
      <c r="S71" s="184"/>
      <c r="T71" s="184"/>
      <c r="U71" s="184"/>
      <c r="V71" s="184"/>
      <c r="W71" s="184"/>
      <c r="X71" s="184"/>
      <c r="AB71" s="187"/>
      <c r="AC71" s="191"/>
      <c r="AD71" s="311">
        <v>302522</v>
      </c>
      <c r="AE71" s="174"/>
      <c r="AF71" s="42" t="s">
        <v>115</v>
      </c>
      <c r="AG71" s="37"/>
      <c r="AI71" s="37" t="s">
        <v>652</v>
      </c>
      <c r="AM71" s="134"/>
      <c r="AN71" s="134"/>
      <c r="AO71" s="134"/>
      <c r="AP71" s="134"/>
      <c r="AQ71" s="134"/>
      <c r="AR71" s="134"/>
      <c r="AS71" s="175"/>
      <c r="AT71" s="175"/>
    </row>
    <row r="72" spans="1:46" ht="14.25" customHeight="1" x14ac:dyDescent="0.25">
      <c r="A72" s="328" t="s">
        <v>152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29"/>
      <c r="R72" s="125"/>
      <c r="S72" s="217"/>
      <c r="T72" s="217"/>
      <c r="U72" s="217"/>
      <c r="V72" s="217"/>
      <c r="W72" s="217"/>
      <c r="X72" s="217"/>
      <c r="Y72" s="125"/>
      <c r="Z72" s="125"/>
      <c r="AA72" s="125"/>
      <c r="AB72" s="191"/>
      <c r="AC72" s="187"/>
      <c r="AD72" s="311">
        <v>302622</v>
      </c>
      <c r="AE72" s="174"/>
      <c r="AF72" s="42" t="s">
        <v>116</v>
      </c>
      <c r="AG72" s="37"/>
      <c r="AI72" s="37" t="s">
        <v>653</v>
      </c>
      <c r="AM72" s="134"/>
      <c r="AN72" s="134"/>
      <c r="AO72" s="134"/>
      <c r="AP72" s="134"/>
      <c r="AQ72" s="134"/>
      <c r="AR72" s="134"/>
      <c r="AS72" s="175"/>
      <c r="AT72" s="175"/>
    </row>
    <row r="73" spans="1:46" ht="14.25" customHeight="1" x14ac:dyDescent="0.25">
      <c r="A73" s="327" t="s">
        <v>48</v>
      </c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70"/>
      <c r="S73" s="184"/>
      <c r="T73" s="184"/>
      <c r="U73" s="184"/>
      <c r="V73" s="184"/>
      <c r="W73" s="184"/>
      <c r="X73" s="184"/>
      <c r="AB73" s="187"/>
      <c r="AC73" s="191"/>
      <c r="AD73" s="311">
        <v>302722</v>
      </c>
      <c r="AE73" s="174"/>
      <c r="AF73" s="42" t="s">
        <v>134</v>
      </c>
      <c r="AG73" s="37"/>
      <c r="AI73" s="37" t="s">
        <v>654</v>
      </c>
      <c r="AM73" s="134"/>
      <c r="AN73" s="134"/>
      <c r="AO73" s="134"/>
      <c r="AP73" s="134"/>
      <c r="AQ73" s="134"/>
      <c r="AR73" s="134"/>
      <c r="AS73" s="175"/>
      <c r="AT73" s="175"/>
    </row>
    <row r="74" spans="1:46" ht="14.25" customHeight="1" x14ac:dyDescent="0.25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70"/>
      <c r="S74" s="184"/>
      <c r="T74" s="184"/>
      <c r="U74" s="184"/>
      <c r="V74" s="184"/>
      <c r="W74" s="184"/>
      <c r="X74" s="184"/>
      <c r="AB74" s="191"/>
      <c r="AC74" s="187"/>
      <c r="AD74" s="311">
        <v>302822</v>
      </c>
      <c r="AE74" s="174"/>
      <c r="AF74" s="42" t="s">
        <v>117</v>
      </c>
      <c r="AG74" s="37"/>
      <c r="AI74" s="37" t="s">
        <v>655</v>
      </c>
      <c r="AM74" s="134"/>
      <c r="AN74" s="134"/>
      <c r="AO74" s="134"/>
      <c r="AP74" s="175"/>
    </row>
    <row r="75" spans="1:46" ht="14.25" customHeight="1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128"/>
      <c r="R75" s="128"/>
      <c r="S75" s="197"/>
      <c r="T75" s="197"/>
      <c r="U75" s="197"/>
      <c r="V75" s="197"/>
      <c r="W75" s="197"/>
      <c r="X75" s="197"/>
      <c r="Y75" s="128"/>
      <c r="Z75" s="128"/>
      <c r="AA75" s="128"/>
      <c r="AB75" s="187"/>
      <c r="AC75" s="191"/>
      <c r="AD75" s="311">
        <v>302922</v>
      </c>
      <c r="AE75" s="174"/>
      <c r="AF75" s="66" t="s">
        <v>204</v>
      </c>
      <c r="AI75" s="37" t="s">
        <v>656</v>
      </c>
      <c r="AM75" s="134"/>
      <c r="AN75" s="134"/>
      <c r="AO75" s="134"/>
      <c r="AP75" s="175"/>
    </row>
    <row r="76" spans="1:46" ht="14.25" customHeight="1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128"/>
      <c r="R76" s="128"/>
      <c r="S76" s="197"/>
      <c r="T76" s="197"/>
      <c r="U76" s="197"/>
      <c r="V76" s="197"/>
      <c r="W76" s="197"/>
      <c r="X76" s="197"/>
      <c r="Y76" s="128"/>
      <c r="Z76" s="128"/>
      <c r="AA76" s="128"/>
      <c r="AB76" s="191"/>
      <c r="AC76" s="191"/>
      <c r="AD76" s="307">
        <v>309122</v>
      </c>
      <c r="AE76" s="174"/>
      <c r="AF76" s="35" t="s">
        <v>205</v>
      </c>
      <c r="AI76" s="37" t="s">
        <v>657</v>
      </c>
      <c r="AM76" s="134"/>
      <c r="AN76" s="134"/>
      <c r="AO76" s="134"/>
      <c r="AP76" s="175"/>
    </row>
    <row r="77" spans="1:46" x14ac:dyDescent="0.2">
      <c r="AB77" s="187"/>
      <c r="AC77" s="191"/>
      <c r="AD77" s="307">
        <v>309222</v>
      </c>
      <c r="AE77" s="174"/>
      <c r="AF77" s="39" t="s">
        <v>211</v>
      </c>
      <c r="AI77" s="37" t="s">
        <v>658</v>
      </c>
      <c r="AM77" s="134"/>
      <c r="AN77" s="134"/>
      <c r="AO77" s="134"/>
      <c r="AP77" s="175"/>
    </row>
    <row r="78" spans="1:46" x14ac:dyDescent="0.2">
      <c r="AB78" s="191"/>
      <c r="AC78" s="44"/>
      <c r="AD78" s="307">
        <v>309322</v>
      </c>
      <c r="AE78" s="174"/>
      <c r="AF78" s="39" t="s">
        <v>212</v>
      </c>
      <c r="AI78" s="37" t="s">
        <v>659</v>
      </c>
      <c r="AM78" s="134"/>
      <c r="AN78" s="134"/>
      <c r="AO78" s="134"/>
      <c r="AP78" s="175"/>
    </row>
    <row r="79" spans="1:46" x14ac:dyDescent="0.2">
      <c r="AB79" s="187"/>
      <c r="AC79" s="44"/>
      <c r="AD79" s="307">
        <v>309422</v>
      </c>
      <c r="AE79" s="174"/>
      <c r="AF79" s="39" t="s">
        <v>213</v>
      </c>
      <c r="AI79" s="37" t="s">
        <v>660</v>
      </c>
      <c r="AM79" s="134"/>
      <c r="AN79" s="134"/>
      <c r="AO79" s="134"/>
      <c r="AP79" s="175"/>
    </row>
    <row r="80" spans="1:46" x14ac:dyDescent="0.2">
      <c r="AB80" s="187"/>
      <c r="AC80" s="44"/>
      <c r="AD80" s="307">
        <v>309522</v>
      </c>
      <c r="AE80" s="174"/>
      <c r="AF80" s="39" t="s">
        <v>214</v>
      </c>
      <c r="AI80" s="37" t="s">
        <v>661</v>
      </c>
      <c r="AM80" s="134"/>
      <c r="AN80" s="134"/>
      <c r="AO80" s="134"/>
      <c r="AP80" s="175"/>
    </row>
    <row r="81" spans="28:42" x14ac:dyDescent="0.2">
      <c r="AB81" s="187"/>
      <c r="AC81" s="44"/>
      <c r="AD81" s="307">
        <v>309622</v>
      </c>
      <c r="AE81" s="174"/>
      <c r="AF81" s="39" t="s">
        <v>215</v>
      </c>
      <c r="AI81" s="37" t="s">
        <v>662</v>
      </c>
      <c r="AM81" s="134"/>
      <c r="AN81" s="134"/>
      <c r="AO81" s="134"/>
      <c r="AP81" s="175"/>
    </row>
    <row r="82" spans="28:42" x14ac:dyDescent="0.2">
      <c r="AB82" s="191"/>
      <c r="AC82" s="44"/>
      <c r="AD82" s="308">
        <v>309722</v>
      </c>
      <c r="AE82" s="174"/>
      <c r="AF82" s="35"/>
      <c r="AI82" s="308" t="s">
        <v>663</v>
      </c>
      <c r="AM82" s="134"/>
      <c r="AN82" s="134"/>
      <c r="AO82" s="134"/>
      <c r="AP82" s="175"/>
    </row>
    <row r="83" spans="28:42" x14ac:dyDescent="0.2">
      <c r="AB83" s="191"/>
      <c r="AC83" s="44"/>
      <c r="AD83" s="311"/>
      <c r="AE83" s="174"/>
      <c r="AF83" s="37" t="s">
        <v>216</v>
      </c>
      <c r="AI83" s="308" t="s">
        <v>664</v>
      </c>
      <c r="AM83" s="134"/>
      <c r="AN83" s="134"/>
      <c r="AO83" s="134"/>
      <c r="AP83" s="175"/>
    </row>
    <row r="84" spans="28:42" x14ac:dyDescent="0.2">
      <c r="AB84" s="244"/>
      <c r="AC84" s="49"/>
      <c r="AD84" s="314"/>
      <c r="AF84" s="37" t="s">
        <v>217</v>
      </c>
      <c r="AI84" s="308" t="s">
        <v>665</v>
      </c>
      <c r="AM84" s="134"/>
      <c r="AN84" s="134"/>
      <c r="AO84" s="134"/>
      <c r="AP84" s="175"/>
    </row>
    <row r="85" spans="28:42" x14ac:dyDescent="0.2">
      <c r="AB85" s="245"/>
      <c r="AC85" s="49"/>
      <c r="AD85" s="314"/>
      <c r="AF85" s="37" t="s">
        <v>218</v>
      </c>
      <c r="AI85" s="308" t="s">
        <v>666</v>
      </c>
      <c r="AM85" s="134"/>
      <c r="AN85" s="134"/>
      <c r="AO85" s="134"/>
      <c r="AP85" s="175"/>
    </row>
    <row r="86" spans="28:42" x14ac:dyDescent="0.2">
      <c r="AB86" s="244"/>
      <c r="AC86" s="49"/>
      <c r="AD86" s="314"/>
      <c r="AF86" s="37" t="s">
        <v>219</v>
      </c>
      <c r="AM86" s="134"/>
      <c r="AN86" s="134"/>
      <c r="AO86" s="134"/>
      <c r="AP86" s="175"/>
    </row>
    <row r="87" spans="28:42" x14ac:dyDescent="0.2">
      <c r="AB87" s="245"/>
      <c r="AC87" s="49"/>
      <c r="AD87" s="314"/>
      <c r="AF87" s="35" t="s">
        <v>220</v>
      </c>
      <c r="AM87" s="134"/>
      <c r="AN87" s="134"/>
      <c r="AO87" s="134"/>
      <c r="AP87" s="175"/>
    </row>
    <row r="88" spans="28:42" x14ac:dyDescent="0.2">
      <c r="AB88" s="244"/>
      <c r="AC88" s="49"/>
      <c r="AD88" s="314"/>
      <c r="AF88" s="35" t="s">
        <v>221</v>
      </c>
      <c r="AM88" s="134"/>
      <c r="AN88" s="134"/>
      <c r="AO88" s="134"/>
      <c r="AP88" s="175"/>
    </row>
    <row r="89" spans="28:42" x14ac:dyDescent="0.2">
      <c r="AB89" s="245"/>
      <c r="AC89" s="49"/>
      <c r="AD89" s="314"/>
      <c r="AF89" s="35" t="s">
        <v>222</v>
      </c>
      <c r="AM89" s="134"/>
      <c r="AN89" s="134"/>
      <c r="AO89" s="134"/>
      <c r="AP89" s="175"/>
    </row>
    <row r="90" spans="28:42" x14ac:dyDescent="0.2">
      <c r="AB90" s="244"/>
      <c r="AC90" s="49"/>
      <c r="AD90" s="314"/>
      <c r="AF90" s="35" t="s">
        <v>223</v>
      </c>
      <c r="AP90" s="175"/>
    </row>
    <row r="91" spans="28:42" x14ac:dyDescent="0.2">
      <c r="AB91" s="245"/>
      <c r="AC91" s="49"/>
      <c r="AD91" s="314"/>
      <c r="AF91" s="42" t="s">
        <v>224</v>
      </c>
      <c r="AP91" s="175"/>
    </row>
    <row r="92" spans="28:42" x14ac:dyDescent="0.2">
      <c r="AB92" s="244"/>
      <c r="AC92" s="49"/>
      <c r="AD92" s="314"/>
      <c r="AF92" s="42" t="s">
        <v>225</v>
      </c>
      <c r="AP92" s="175"/>
    </row>
    <row r="93" spans="28:42" x14ac:dyDescent="0.2">
      <c r="AB93" s="245"/>
      <c r="AC93" s="49"/>
      <c r="AD93" s="314"/>
      <c r="AF93" s="37" t="s">
        <v>226</v>
      </c>
      <c r="AP93" s="175"/>
    </row>
    <row r="94" spans="28:42" x14ac:dyDescent="0.2">
      <c r="AB94" s="49"/>
      <c r="AC94" s="49"/>
      <c r="AD94" s="314"/>
      <c r="AF94" s="37" t="s">
        <v>227</v>
      </c>
      <c r="AP94" s="175"/>
    </row>
    <row r="95" spans="28:42" x14ac:dyDescent="0.2">
      <c r="AB95" s="49"/>
      <c r="AC95" s="49"/>
      <c r="AD95" s="315"/>
      <c r="AF95" s="37" t="s">
        <v>253</v>
      </c>
      <c r="AP95" s="175"/>
    </row>
    <row r="96" spans="28:42" x14ac:dyDescent="0.2">
      <c r="AB96" s="49"/>
      <c r="AD96" s="315"/>
      <c r="AF96" s="37" t="s">
        <v>254</v>
      </c>
      <c r="AP96" s="175"/>
    </row>
    <row r="97" spans="28:42" x14ac:dyDescent="0.2">
      <c r="AB97" s="49"/>
      <c r="AF97" s="37" t="s">
        <v>255</v>
      </c>
      <c r="AP97" s="175"/>
    </row>
    <row r="98" spans="28:42" x14ac:dyDescent="0.2">
      <c r="AB98" s="49"/>
      <c r="AF98" s="37" t="s">
        <v>228</v>
      </c>
      <c r="AP98" s="175"/>
    </row>
    <row r="99" spans="28:42" x14ac:dyDescent="0.2">
      <c r="AB99" s="49"/>
      <c r="AF99" s="37" t="s">
        <v>229</v>
      </c>
      <c r="AP99" s="175"/>
    </row>
    <row r="100" spans="28:42" x14ac:dyDescent="0.2">
      <c r="AB100" s="49"/>
      <c r="AF100" s="37" t="s">
        <v>230</v>
      </c>
      <c r="AP100" s="175"/>
    </row>
    <row r="101" spans="28:42" x14ac:dyDescent="0.2">
      <c r="AB101" s="49"/>
      <c r="AF101" s="33" t="s">
        <v>231</v>
      </c>
      <c r="AP101" s="175"/>
    </row>
    <row r="102" spans="28:42" x14ac:dyDescent="0.2">
      <c r="AB102" s="49"/>
      <c r="AF102" s="42" t="s">
        <v>232</v>
      </c>
      <c r="AP102" s="175"/>
    </row>
    <row r="103" spans="28:42" x14ac:dyDescent="0.2">
      <c r="AB103" s="49"/>
      <c r="AF103" s="42" t="s">
        <v>233</v>
      </c>
      <c r="AP103" s="175"/>
    </row>
    <row r="104" spans="28:42" x14ac:dyDescent="0.2">
      <c r="AB104" s="49"/>
      <c r="AF104" s="42" t="s">
        <v>234</v>
      </c>
      <c r="AP104" s="175"/>
    </row>
    <row r="105" spans="28:42" x14ac:dyDescent="0.2">
      <c r="AB105" s="49"/>
      <c r="AF105" s="42" t="s">
        <v>235</v>
      </c>
      <c r="AP105" s="175"/>
    </row>
    <row r="106" spans="28:42" x14ac:dyDescent="0.2">
      <c r="AB106" s="49"/>
      <c r="AF106" s="42" t="s">
        <v>236</v>
      </c>
      <c r="AP106" s="175"/>
    </row>
    <row r="107" spans="28:42" x14ac:dyDescent="0.2">
      <c r="AB107" s="49"/>
      <c r="AF107" s="42" t="s">
        <v>237</v>
      </c>
      <c r="AP107" s="175"/>
    </row>
    <row r="108" spans="28:42" x14ac:dyDescent="0.2">
      <c r="AB108" s="49"/>
      <c r="AF108" s="42" t="s">
        <v>238</v>
      </c>
      <c r="AP108" s="175"/>
    </row>
    <row r="109" spans="28:42" x14ac:dyDescent="0.2">
      <c r="AB109" s="49"/>
      <c r="AF109" s="42" t="s">
        <v>248</v>
      </c>
      <c r="AP109" s="175"/>
    </row>
    <row r="110" spans="28:42" x14ac:dyDescent="0.2">
      <c r="AB110" s="49"/>
      <c r="AF110" s="42" t="s">
        <v>239</v>
      </c>
      <c r="AP110" s="175"/>
    </row>
    <row r="111" spans="28:42" x14ac:dyDescent="0.2">
      <c r="AB111" s="49"/>
      <c r="AF111" s="42" t="s">
        <v>240</v>
      </c>
      <c r="AP111" s="175"/>
    </row>
    <row r="112" spans="28:42" x14ac:dyDescent="0.2">
      <c r="AF112" s="42" t="s">
        <v>241</v>
      </c>
      <c r="AP112" s="175"/>
    </row>
    <row r="113" spans="32:42" x14ac:dyDescent="0.2">
      <c r="AF113" s="42" t="s">
        <v>242</v>
      </c>
      <c r="AP113" s="175"/>
    </row>
    <row r="114" spans="32:42" x14ac:dyDescent="0.2">
      <c r="AF114" s="42" t="s">
        <v>292</v>
      </c>
      <c r="AP114" s="175"/>
    </row>
    <row r="115" spans="32:42" x14ac:dyDescent="0.2">
      <c r="AF115" s="42" t="s">
        <v>243</v>
      </c>
      <c r="AP115" s="175"/>
    </row>
    <row r="116" spans="32:42" x14ac:dyDescent="0.2">
      <c r="AF116" s="42" t="s">
        <v>244</v>
      </c>
      <c r="AP116" s="175"/>
    </row>
    <row r="117" spans="32:42" x14ac:dyDescent="0.2">
      <c r="AF117" s="42" t="s">
        <v>245</v>
      </c>
      <c r="AP117" s="175"/>
    </row>
    <row r="118" spans="32:42" x14ac:dyDescent="0.2">
      <c r="AF118" s="42" t="s">
        <v>246</v>
      </c>
      <c r="AP118" s="175"/>
    </row>
    <row r="119" spans="32:42" x14ac:dyDescent="0.2">
      <c r="AF119" s="42" t="s">
        <v>530</v>
      </c>
      <c r="AP119" s="175"/>
    </row>
    <row r="120" spans="32:42" x14ac:dyDescent="0.2">
      <c r="AF120" s="42" t="s">
        <v>247</v>
      </c>
      <c r="AP120" s="175"/>
    </row>
    <row r="121" spans="32:42" x14ac:dyDescent="0.2">
      <c r="AF121" s="66"/>
      <c r="AP121" s="175"/>
    </row>
    <row r="122" spans="32:42" x14ac:dyDescent="0.2">
      <c r="AP122" s="175"/>
    </row>
    <row r="123" spans="32:42" x14ac:dyDescent="0.2">
      <c r="AP123" s="175"/>
    </row>
    <row r="124" spans="32:42" x14ac:dyDescent="0.2">
      <c r="AP124" s="175"/>
    </row>
    <row r="125" spans="32:42" x14ac:dyDescent="0.2">
      <c r="AP125" s="175"/>
    </row>
    <row r="126" spans="32:42" x14ac:dyDescent="0.2">
      <c r="AP126" s="175"/>
    </row>
    <row r="127" spans="32:42" x14ac:dyDescent="0.2">
      <c r="AP127" s="175"/>
    </row>
    <row r="128" spans="32:42" x14ac:dyDescent="0.2">
      <c r="AP128" s="175"/>
    </row>
    <row r="129" spans="32:42" x14ac:dyDescent="0.2">
      <c r="AP129" s="175"/>
    </row>
    <row r="130" spans="32:42" x14ac:dyDescent="0.2">
      <c r="AP130" s="175"/>
    </row>
    <row r="131" spans="32:42" x14ac:dyDescent="0.2">
      <c r="AP131" s="175"/>
    </row>
    <row r="136" spans="32:42" x14ac:dyDescent="0.2">
      <c r="AF136" s="35"/>
    </row>
    <row r="137" spans="32:42" x14ac:dyDescent="0.2">
      <c r="AF137" s="31"/>
    </row>
    <row r="138" spans="32:42" x14ac:dyDescent="0.2">
      <c r="AF138" s="31"/>
    </row>
    <row r="139" spans="32:42" x14ac:dyDescent="0.2">
      <c r="AF139" s="31"/>
    </row>
    <row r="140" spans="32:42" x14ac:dyDescent="0.2">
      <c r="AF140" s="31"/>
    </row>
    <row r="141" spans="32:42" x14ac:dyDescent="0.2">
      <c r="AF141" s="31"/>
    </row>
    <row r="142" spans="32:42" x14ac:dyDescent="0.2">
      <c r="AF142" s="39"/>
    </row>
    <row r="143" spans="32:42" x14ac:dyDescent="0.2">
      <c r="AF143" s="39"/>
    </row>
    <row r="144" spans="32:42" x14ac:dyDescent="0.2">
      <c r="AF144" s="39"/>
    </row>
    <row r="145" spans="32:32" x14ac:dyDescent="0.2">
      <c r="AF145" s="39"/>
    </row>
    <row r="146" spans="32:32" x14ac:dyDescent="0.2">
      <c r="AF146" s="39"/>
    </row>
    <row r="147" spans="32:32" x14ac:dyDescent="0.2">
      <c r="AF147" s="35"/>
    </row>
    <row r="148" spans="32:32" x14ac:dyDescent="0.2">
      <c r="AF148" s="37"/>
    </row>
    <row r="149" spans="32:32" x14ac:dyDescent="0.2">
      <c r="AF149" s="37"/>
    </row>
    <row r="150" spans="32:32" x14ac:dyDescent="0.2">
      <c r="AF150" s="37"/>
    </row>
    <row r="151" spans="32:32" x14ac:dyDescent="0.2">
      <c r="AF151" s="37"/>
    </row>
    <row r="152" spans="32:32" x14ac:dyDescent="0.2">
      <c r="AF152" s="35"/>
    </row>
    <row r="153" spans="32:32" x14ac:dyDescent="0.2">
      <c r="AF153" s="35"/>
    </row>
    <row r="154" spans="32:32" x14ac:dyDescent="0.2">
      <c r="AF154" s="35"/>
    </row>
    <row r="155" spans="32:32" x14ac:dyDescent="0.2">
      <c r="AF155" s="35"/>
    </row>
    <row r="156" spans="32:32" x14ac:dyDescent="0.2">
      <c r="AF156" s="42"/>
    </row>
    <row r="157" spans="32:32" x14ac:dyDescent="0.2">
      <c r="AF157" s="42"/>
    </row>
    <row r="158" spans="32:32" x14ac:dyDescent="0.2">
      <c r="AF158" s="37"/>
    </row>
    <row r="159" spans="32:32" x14ac:dyDescent="0.2">
      <c r="AF159" s="37"/>
    </row>
    <row r="160" spans="32:32" x14ac:dyDescent="0.2">
      <c r="AF160" s="37"/>
    </row>
    <row r="161" spans="32:32" x14ac:dyDescent="0.2">
      <c r="AF161" s="37"/>
    </row>
    <row r="162" spans="32:32" x14ac:dyDescent="0.2">
      <c r="AF162" s="37"/>
    </row>
    <row r="163" spans="32:32" x14ac:dyDescent="0.2">
      <c r="AF163" s="37"/>
    </row>
    <row r="164" spans="32:32" x14ac:dyDescent="0.2">
      <c r="AF164" s="37"/>
    </row>
    <row r="165" spans="32:32" x14ac:dyDescent="0.2">
      <c r="AF165" s="37"/>
    </row>
    <row r="166" spans="32:32" x14ac:dyDescent="0.2">
      <c r="AF166" s="37"/>
    </row>
    <row r="167" spans="32:32" x14ac:dyDescent="0.2">
      <c r="AF167" s="37"/>
    </row>
    <row r="168" spans="32:32" x14ac:dyDescent="0.2">
      <c r="AF168" s="33"/>
    </row>
    <row r="169" spans="32:32" x14ac:dyDescent="0.2">
      <c r="AF169" s="42"/>
    </row>
    <row r="170" spans="32:32" x14ac:dyDescent="0.2">
      <c r="AF170" s="42"/>
    </row>
    <row r="171" spans="32:32" x14ac:dyDescent="0.2">
      <c r="AF171" s="42"/>
    </row>
    <row r="172" spans="32:32" x14ac:dyDescent="0.2">
      <c r="AF172" s="42"/>
    </row>
    <row r="173" spans="32:32" x14ac:dyDescent="0.2">
      <c r="AF173" s="42"/>
    </row>
    <row r="174" spans="32:32" x14ac:dyDescent="0.2">
      <c r="AF174" s="42"/>
    </row>
    <row r="175" spans="32:32" x14ac:dyDescent="0.2">
      <c r="AF175" s="42"/>
    </row>
    <row r="176" spans="32:32" x14ac:dyDescent="0.2">
      <c r="AF176" s="42"/>
    </row>
    <row r="177" spans="32:32" x14ac:dyDescent="0.2">
      <c r="AF177" s="42"/>
    </row>
    <row r="178" spans="32:32" x14ac:dyDescent="0.2">
      <c r="AF178" s="42"/>
    </row>
    <row r="179" spans="32:32" x14ac:dyDescent="0.2">
      <c r="AF179" s="42"/>
    </row>
    <row r="180" spans="32:32" x14ac:dyDescent="0.2">
      <c r="AF180" s="42"/>
    </row>
    <row r="181" spans="32:32" x14ac:dyDescent="0.2">
      <c r="AF181" s="42"/>
    </row>
    <row r="182" spans="32:32" x14ac:dyDescent="0.2">
      <c r="AF182" s="42"/>
    </row>
    <row r="183" spans="32:32" x14ac:dyDescent="0.2">
      <c r="AF183" s="42"/>
    </row>
    <row r="184" spans="32:32" x14ac:dyDescent="0.2">
      <c r="AF184" s="42"/>
    </row>
    <row r="185" spans="32:32" x14ac:dyDescent="0.2">
      <c r="AF185" s="42"/>
    </row>
    <row r="186" spans="32:32" x14ac:dyDescent="0.2">
      <c r="AF186" s="42"/>
    </row>
    <row r="187" spans="32:32" x14ac:dyDescent="0.2">
      <c r="AF187" s="42"/>
    </row>
    <row r="188" spans="32:32" x14ac:dyDescent="0.2">
      <c r="AF188" s="42"/>
    </row>
  </sheetData>
  <sheetProtection algorithmName="SHA-512" hashValue="t0ReAzKKgX2w3hNNV+RsmMp9VDs790YDymjm1emhezq/n7gjcWh7OvoF0YZ4cX03IPA/5dIu01pnZbTtAhyVbA==" saltValue="zsE3w+4lhuy8EeRHxIrUGA==" spinCount="100000" sheet="1" objects="1" scenarios="1"/>
  <mergeCells count="47">
    <mergeCell ref="C22:E22"/>
    <mergeCell ref="M22:O22"/>
    <mergeCell ref="N24:O24"/>
    <mergeCell ref="AW23:AX23"/>
    <mergeCell ref="AW24:AX24"/>
    <mergeCell ref="A22:B22"/>
    <mergeCell ref="A24:B24"/>
    <mergeCell ref="F24:L24"/>
    <mergeCell ref="A7:O12"/>
    <mergeCell ref="P27:P28"/>
    <mergeCell ref="H27:H28"/>
    <mergeCell ref="E18:F18"/>
    <mergeCell ref="G18:H18"/>
    <mergeCell ref="F22:G22"/>
    <mergeCell ref="I22:J22"/>
    <mergeCell ref="K22:L22"/>
    <mergeCell ref="N23:O23"/>
    <mergeCell ref="N25:O25"/>
    <mergeCell ref="A26:L26"/>
    <mergeCell ref="A27:A28"/>
    <mergeCell ref="A25:L25"/>
    <mergeCell ref="B60:G60"/>
    <mergeCell ref="B63:G63"/>
    <mergeCell ref="B58:G58"/>
    <mergeCell ref="B62:G62"/>
    <mergeCell ref="A23:B23"/>
    <mergeCell ref="C23:E23"/>
    <mergeCell ref="F23:G23"/>
    <mergeCell ref="C24:E24"/>
    <mergeCell ref="B55:G55"/>
    <mergeCell ref="B54:G54"/>
    <mergeCell ref="N26:O26"/>
    <mergeCell ref="B56:G56"/>
    <mergeCell ref="I27:I28"/>
    <mergeCell ref="B27:G27"/>
    <mergeCell ref="A73:P74"/>
    <mergeCell ref="A72:P72"/>
    <mergeCell ref="B64:G64"/>
    <mergeCell ref="B69:G69"/>
    <mergeCell ref="B57:G57"/>
    <mergeCell ref="B59:G59"/>
    <mergeCell ref="B61:G61"/>
    <mergeCell ref="B66:G66"/>
    <mergeCell ref="B67:G67"/>
    <mergeCell ref="B70:G70"/>
    <mergeCell ref="B68:G68"/>
    <mergeCell ref="B65:G65"/>
  </mergeCells>
  <phoneticPr fontId="54" type="noConversion"/>
  <conditionalFormatting sqref="P22">
    <cfRule type="cellIs" dxfId="9" priority="2" operator="equal">
      <formula>36537</formula>
    </cfRule>
    <cfRule type="cellIs" dxfId="8" priority="3" operator="equal">
      <formula>36537</formula>
    </cfRule>
    <cfRule type="cellIs" dxfId="7" priority="4" operator="equal">
      <formula>36537</formula>
    </cfRule>
  </conditionalFormatting>
  <conditionalFormatting sqref="BD22">
    <cfRule type="cellIs" dxfId="6" priority="1" operator="equal">
      <formula>36537</formula>
    </cfRule>
  </conditionalFormatting>
  <dataValidations count="12">
    <dataValidation type="list" allowBlank="1" showInputMessage="1" showErrorMessage="1" sqref="H23" xr:uid="{00000000-0002-0000-0000-000000000000}">
      <formula1>$AG$12:$AG$17</formula1>
    </dataValidation>
    <dataValidation type="list" allowBlank="1" showInputMessage="1" showErrorMessage="1" sqref="P26:Q26" xr:uid="{00000000-0002-0000-0000-000001000000}">
      <formula1>INDIRECT($P$24)</formula1>
    </dataValidation>
    <dataValidation type="list" allowBlank="1" showInputMessage="1" showErrorMessage="1" sqref="N23" xr:uid="{00000000-0002-0000-0000-000002000000}">
      <formula1>$AB$11:$AB$13</formula1>
    </dataValidation>
    <dataValidation type="list" allowBlank="1" showInputMessage="1" showErrorMessage="1" promptTitle="SMART" sqref="P25:Q25" xr:uid="{00000000-0002-0000-0000-000003000000}">
      <formula1>INDIRECT($P$24)</formula1>
    </dataValidation>
    <dataValidation type="list" allowBlank="1" showInputMessage="1" showErrorMessage="1" sqref="K28" xr:uid="{00000000-0002-0000-0000-000004000000}">
      <formula1>$Q$13:$Q$19</formula1>
    </dataValidation>
    <dataValidation type="list" allowBlank="1" showInputMessage="1" showErrorMessage="1" sqref="N24:O24" xr:uid="{00000000-0002-0000-0000-000005000000}">
      <formula1>$S$5:$S$22</formula1>
    </dataValidation>
    <dataValidation type="list" allowBlank="1" showInputMessage="1" showErrorMessage="1" sqref="N25" xr:uid="{00000000-0002-0000-0000-000006000000}">
      <formula1>$Y$12:$Y$21</formula1>
    </dataValidation>
    <dataValidation type="list" allowBlank="1" showInputMessage="1" showErrorMessage="1" sqref="S24:W24 U21 AA24" xr:uid="{00000000-0002-0000-0000-000007000000}">
      <formula1>фасады</formula1>
    </dataValidation>
    <dataValidation type="list" allowBlank="1" showInputMessage="1" showErrorMessage="1" sqref="J28" xr:uid="{00000000-0002-0000-0000-000008000000}">
      <formula1>$U$19:$U$22</formula1>
    </dataValidation>
    <dataValidation type="list" allowBlank="1" showInputMessage="1" showErrorMessage="1" sqref="N26" xr:uid="{00000000-0002-0000-0000-000009000000}">
      <formula1>$U$13:$U$16</formula1>
    </dataValidation>
    <dataValidation type="list" allowBlank="1" showInputMessage="1" showErrorMessage="1" sqref="P24" xr:uid="{00000000-0002-0000-0000-00000A000000}">
      <formula1>$AB$27:$AV$27</formula1>
    </dataValidation>
    <dataValidation type="list" allowBlank="1" showInputMessage="1" showErrorMessage="1" sqref="K23" xr:uid="{00000000-0002-0000-0000-00000B000000}">
      <formula1>$AH$11:$AH$17</formula1>
    </dataValidation>
  </dataValidations>
  <pageMargins left="0.25" right="0.25" top="0.75" bottom="0.75" header="0.3" footer="0.3"/>
  <pageSetup paperSize="9" scale="69" orientation="portrait" r:id="rId1"/>
  <ignoredErrors>
    <ignoredError sqref="R21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8" zoomScale="75" zoomScaleNormal="75" workbookViewId="0">
      <selection activeCell="P20" sqref="P20"/>
    </sheetView>
  </sheetViews>
  <sheetFormatPr defaultColWidth="9.140625" defaultRowHeight="15" x14ac:dyDescent="0.25"/>
  <cols>
    <col min="1" max="1" width="4.5703125" style="15" customWidth="1"/>
    <col min="2" max="2" width="7.85546875" style="246" customWidth="1"/>
    <col min="3" max="3" width="6.42578125" style="15" customWidth="1"/>
    <col min="4" max="4" width="6.28515625" style="15" customWidth="1"/>
    <col min="5" max="5" width="8.28515625" style="246" customWidth="1"/>
    <col min="6" max="6" width="6.85546875" style="15" customWidth="1"/>
    <col min="7" max="7" width="8" style="15" customWidth="1"/>
    <col min="8" max="8" width="9.28515625" style="246" customWidth="1"/>
    <col min="9" max="9" width="6.7109375" style="246" customWidth="1"/>
    <col min="10" max="10" width="9.140625" style="247" customWidth="1"/>
    <col min="11" max="11" width="9" style="247" customWidth="1"/>
    <col min="12" max="12" width="10.28515625" style="247" customWidth="1"/>
    <col min="13" max="14" width="9.140625" style="247" customWidth="1"/>
    <col min="15" max="15" width="8.5703125" style="247" customWidth="1"/>
    <col min="16" max="16" width="49.5703125" style="15" customWidth="1"/>
    <col min="17" max="17" width="9.140625" style="248" customWidth="1"/>
    <col min="18" max="18" width="9.140625" style="15"/>
    <col min="19" max="16384" width="9.140625" style="248"/>
  </cols>
  <sheetData>
    <row r="1" spans="1:19" ht="48" customHeight="1" x14ac:dyDescent="0.25">
      <c r="J1" s="389" t="str">
        <f>A8</f>
        <v>Могилёв 6</v>
      </c>
      <c r="K1" s="389"/>
      <c r="L1" s="389"/>
      <c r="M1" s="421" t="s">
        <v>15</v>
      </c>
      <c r="N1" s="421"/>
      <c r="O1" s="421"/>
      <c r="P1" s="316">
        <f>P6</f>
        <v>45853</v>
      </c>
    </row>
    <row r="2" spans="1:19" s="252" customFormat="1" ht="21" x14ac:dyDescent="0.25">
      <c r="A2" s="249"/>
      <c r="B2" s="250"/>
      <c r="C2" s="249"/>
      <c r="D2" s="249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R2" s="249"/>
    </row>
    <row r="3" spans="1:19" ht="20.25" customHeight="1" x14ac:dyDescent="0.25">
      <c r="A3" s="253"/>
      <c r="B3" s="254"/>
      <c r="C3" s="253"/>
      <c r="D3" s="253"/>
      <c r="E3" s="254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19" ht="21.75" hidden="1" customHeight="1" x14ac:dyDescent="0.25">
      <c r="A4" s="253"/>
      <c r="B4" s="254"/>
      <c r="C4" s="253"/>
      <c r="D4" s="253"/>
      <c r="E4" s="254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</row>
    <row r="5" spans="1:19" ht="140.25" customHeight="1" x14ac:dyDescent="0.25">
      <c r="D5" s="255"/>
      <c r="H5" s="256"/>
      <c r="I5" s="256"/>
      <c r="P5" s="257"/>
    </row>
    <row r="6" spans="1:19" ht="37.5" customHeight="1" x14ac:dyDescent="0.25">
      <c r="A6" s="417" t="s">
        <v>592</v>
      </c>
      <c r="B6" s="418"/>
      <c r="C6" s="415">
        <f>'Бланк заказа'!C22</f>
        <v>0</v>
      </c>
      <c r="D6" s="416"/>
      <c r="E6" s="448" t="s">
        <v>524</v>
      </c>
      <c r="F6" s="449"/>
      <c r="G6" s="452">
        <f>IF('Бланк заказа'!K22=0,"",'Бланк заказа'!K22)</f>
        <v>45834</v>
      </c>
      <c r="H6" s="453"/>
      <c r="I6" s="258"/>
      <c r="J6" s="259" t="str">
        <f>'Бланк заказа'!H23</f>
        <v>Валерия</v>
      </c>
      <c r="K6" s="87"/>
      <c r="L6" s="87"/>
      <c r="M6" s="87"/>
      <c r="N6" s="444" t="s">
        <v>15</v>
      </c>
      <c r="O6" s="445"/>
      <c r="P6" s="440">
        <f>IF('Бланк заказа'!K22=0,"",WORKDAY('Бланк заказа'!K22,13))</f>
        <v>45853</v>
      </c>
    </row>
    <row r="7" spans="1:19" ht="30.75" customHeight="1" thickBot="1" x14ac:dyDescent="0.3">
      <c r="A7" s="442" t="s">
        <v>593</v>
      </c>
      <c r="B7" s="443"/>
      <c r="C7" s="419">
        <f>'Бланк заказа'!A22</f>
        <v>1856</v>
      </c>
      <c r="D7" s="420"/>
      <c r="E7" s="450"/>
      <c r="F7" s="451"/>
      <c r="G7" s="454"/>
      <c r="H7" s="455"/>
      <c r="I7" s="260"/>
      <c r="J7" s="105"/>
      <c r="K7" s="88"/>
      <c r="L7" s="88"/>
      <c r="M7" s="88"/>
      <c r="N7" s="446"/>
      <c r="O7" s="447"/>
      <c r="P7" s="441"/>
      <c r="Q7" s="261"/>
      <c r="S7" s="262"/>
    </row>
    <row r="8" spans="1:19" ht="31.5" customHeight="1" x14ac:dyDescent="0.25">
      <c r="A8" s="413" t="str">
        <f>'Бланк заказа'!C24</f>
        <v>Могилёв 6</v>
      </c>
      <c r="B8" s="413"/>
      <c r="C8" s="413"/>
      <c r="D8" s="414"/>
      <c r="E8" s="410" t="str">
        <f>'Бланк заказа'!F24</f>
        <v>ВНИМАНИЕ</v>
      </c>
      <c r="F8" s="411"/>
      <c r="G8" s="411"/>
      <c r="H8" s="411"/>
      <c r="I8" s="411"/>
      <c r="J8" s="411"/>
      <c r="K8" s="411"/>
      <c r="L8" s="412"/>
      <c r="M8" s="263" t="str">
        <f>'Бланк заказа'!M23</f>
        <v>PUR клей</v>
      </c>
      <c r="N8" s="400" t="str">
        <f>'Бланк заказа'!N23:O23</f>
        <v>Белый</v>
      </c>
      <c r="O8" s="401"/>
      <c r="P8" s="27" t="s">
        <v>11</v>
      </c>
      <c r="Q8" s="261"/>
    </row>
    <row r="9" spans="1:19" ht="27" customHeight="1" x14ac:dyDescent="0.25">
      <c r="A9" s="397" t="s">
        <v>17</v>
      </c>
      <c r="B9" s="398"/>
      <c r="C9" s="398"/>
      <c r="D9" s="398"/>
      <c r="E9" s="398"/>
      <c r="F9" s="398"/>
      <c r="G9" s="398"/>
      <c r="H9" s="398"/>
      <c r="I9" s="398"/>
      <c r="J9" s="398"/>
      <c r="K9" s="399"/>
      <c r="L9" s="83"/>
      <c r="M9" s="84" t="str">
        <f>'Бланк заказа'!M24</f>
        <v>Тип  ручки</v>
      </c>
      <c r="N9" s="402" t="str">
        <f>'Бланк заказа'!N24:O24</f>
        <v>TW9 Б</v>
      </c>
      <c r="O9" s="403"/>
      <c r="P9" s="294" t="str">
        <f>'Бланк заказа'!P24</f>
        <v>B.MATT</v>
      </c>
      <c r="Q9" s="264"/>
    </row>
    <row r="10" spans="1:19" ht="21" customHeight="1" x14ac:dyDescent="0.25">
      <c r="A10" s="404" t="s">
        <v>17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6"/>
      <c r="L10" s="265"/>
      <c r="M10" s="266" t="str">
        <f>'Бланк заказа'!M25</f>
        <v>Паз, вид</v>
      </c>
      <c r="N10" s="390" t="str">
        <f>'Бланк заказа'!N25:O25</f>
        <v>на плоск.ДВП, Led,четверть</v>
      </c>
      <c r="O10" s="391"/>
      <c r="P10" s="295" t="str">
        <f>'Бланк заказа'!P25</f>
        <v>01ВМ(Н)</v>
      </c>
      <c r="Q10" s="267"/>
    </row>
    <row r="11" spans="1:19" ht="32.25" customHeight="1" x14ac:dyDescent="0.25">
      <c r="A11" s="407" t="s">
        <v>18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9"/>
      <c r="L11" s="268"/>
      <c r="M11" s="269" t="str">
        <f>'Бланк заказа'!M26</f>
        <v xml:space="preserve">кромка </v>
      </c>
      <c r="N11" s="392"/>
      <c r="O11" s="393"/>
      <c r="P11" s="295" t="str">
        <f>'Бланк заказа'!P26</f>
        <v>01ВМ(Н)22</v>
      </c>
      <c r="Q11" s="270"/>
    </row>
    <row r="12" spans="1:19" ht="36" customHeight="1" x14ac:dyDescent="0.25">
      <c r="A12" s="426" t="s">
        <v>0</v>
      </c>
      <c r="B12" s="427" t="s">
        <v>1</v>
      </c>
      <c r="C12" s="428"/>
      <c r="D12" s="428"/>
      <c r="E12" s="428"/>
      <c r="F12" s="428"/>
      <c r="G12" s="429"/>
      <c r="H12" s="435" t="s">
        <v>139</v>
      </c>
      <c r="I12" s="433" t="s">
        <v>80</v>
      </c>
      <c r="J12" s="95" t="s">
        <v>347</v>
      </c>
      <c r="K12" s="85" t="str">
        <f>'Бланк заказа'!K27</f>
        <v>заглушка, 2 шт</v>
      </c>
      <c r="L12" s="67" t="str">
        <f>'Бланк заказа'!L27</f>
        <v>Интег. руч</v>
      </c>
      <c r="M12" s="67" t="str">
        <f>'Бланк заказа'!M27</f>
        <v>Интег. руч</v>
      </c>
      <c r="N12" s="67" t="str">
        <f>'Бланк заказа'!N27</f>
        <v>Паз</v>
      </c>
      <c r="O12" s="67" t="str">
        <f>'Бланк заказа'!O27</f>
        <v>Паз</v>
      </c>
      <c r="P12" s="423" t="s">
        <v>2</v>
      </c>
      <c r="Q12" s="270"/>
    </row>
    <row r="13" spans="1:19" ht="32.25" customHeight="1" x14ac:dyDescent="0.25">
      <c r="A13" s="426"/>
      <c r="B13" s="271" t="s">
        <v>3</v>
      </c>
      <c r="C13" s="122" t="s">
        <v>4</v>
      </c>
      <c r="D13" s="122" t="s">
        <v>4</v>
      </c>
      <c r="E13" s="271" t="s">
        <v>5</v>
      </c>
      <c r="F13" s="122" t="s">
        <v>4</v>
      </c>
      <c r="G13" s="122" t="s">
        <v>4</v>
      </c>
      <c r="H13" s="434"/>
      <c r="I13" s="434"/>
      <c r="J13" s="97" t="str">
        <f>'Бланк заказа'!J28</f>
        <v>D=26, D=35</v>
      </c>
      <c r="K13" s="96" t="str">
        <f>'Бланк заказа'!K28</f>
        <v>RZ101BL</v>
      </c>
      <c r="L13" s="19" t="str">
        <f>'Бланк заказа'!L28</f>
        <v>по X</v>
      </c>
      <c r="M13" s="19" t="str">
        <f>'Бланк заказа'!M28</f>
        <v>по Y</v>
      </c>
      <c r="N13" s="19" t="str">
        <f>'Бланк заказа'!N28</f>
        <v>Х</v>
      </c>
      <c r="O13" s="19" t="str">
        <f>'Бланк заказа'!O28</f>
        <v>Y</v>
      </c>
      <c r="P13" s="423"/>
      <c r="Q13" s="270"/>
    </row>
    <row r="14" spans="1:19" ht="24.75" customHeight="1" x14ac:dyDescent="0.25">
      <c r="A14" s="122">
        <f>'Бланк заказа'!A29</f>
        <v>1</v>
      </c>
      <c r="B14" s="272">
        <f>'Бланк заказа'!B29</f>
        <v>0</v>
      </c>
      <c r="C14" s="273">
        <f>'Бланк заказа'!C29</f>
        <v>0</v>
      </c>
      <c r="D14" s="273">
        <f>'Бланк заказа'!D29</f>
        <v>0</v>
      </c>
      <c r="E14" s="272">
        <f>'Бланк заказа'!E29</f>
        <v>0</v>
      </c>
      <c r="F14" s="273">
        <f>'Бланк заказа'!F29</f>
        <v>0</v>
      </c>
      <c r="G14" s="273">
        <f>'Бланк заказа'!G29</f>
        <v>0</v>
      </c>
      <c r="H14" s="272">
        <f>'Бланк заказа'!H29</f>
        <v>0</v>
      </c>
      <c r="I14" s="272">
        <f>'Бланк заказа'!I29</f>
        <v>0</v>
      </c>
      <c r="J14" s="273">
        <f>'Бланк заказа'!J29</f>
        <v>0</v>
      </c>
      <c r="K14" s="273">
        <f>'Бланк заказа'!K29</f>
        <v>0</v>
      </c>
      <c r="L14" s="273">
        <f>'Бланк заказа'!L29</f>
        <v>0</v>
      </c>
      <c r="M14" s="273">
        <f>'Бланк заказа'!M29</f>
        <v>0</v>
      </c>
      <c r="N14" s="273">
        <f>'Бланк заказа'!N29</f>
        <v>0</v>
      </c>
      <c r="O14" s="273">
        <f>'Бланк заказа'!O29</f>
        <v>0</v>
      </c>
      <c r="P14" s="274"/>
      <c r="Q14" s="270"/>
    </row>
    <row r="15" spans="1:19" ht="24.75" customHeight="1" x14ac:dyDescent="0.25">
      <c r="A15" s="122">
        <f>'Бланк заказа'!A30</f>
        <v>2</v>
      </c>
      <c r="B15" s="272">
        <f>'Бланк заказа'!B30</f>
        <v>0</v>
      </c>
      <c r="C15" s="273">
        <f>'Бланк заказа'!C30</f>
        <v>0</v>
      </c>
      <c r="D15" s="273">
        <f>'Бланк заказа'!D30</f>
        <v>0</v>
      </c>
      <c r="E15" s="272">
        <f>'Бланк заказа'!E30</f>
        <v>0</v>
      </c>
      <c r="F15" s="273">
        <f>'Бланк заказа'!F30</f>
        <v>0</v>
      </c>
      <c r="G15" s="273">
        <f>'Бланк заказа'!G30</f>
        <v>0</v>
      </c>
      <c r="H15" s="272">
        <f>'Бланк заказа'!H30</f>
        <v>0</v>
      </c>
      <c r="I15" s="272">
        <f>'Бланк заказа'!I30</f>
        <v>0</v>
      </c>
      <c r="J15" s="273">
        <f>'Бланк заказа'!J30</f>
        <v>0</v>
      </c>
      <c r="K15" s="273">
        <f>'Бланк заказа'!K30</f>
        <v>0</v>
      </c>
      <c r="L15" s="273">
        <f>'Бланк заказа'!L30</f>
        <v>0</v>
      </c>
      <c r="M15" s="273">
        <f>'Бланк заказа'!M30</f>
        <v>0</v>
      </c>
      <c r="N15" s="273">
        <f>'Бланк заказа'!N30</f>
        <v>0</v>
      </c>
      <c r="O15" s="273">
        <f>'Бланк заказа'!O30</f>
        <v>0</v>
      </c>
      <c r="P15" s="274">
        <f>'Бланк заказа'!P30</f>
        <v>0</v>
      </c>
    </row>
    <row r="16" spans="1:19" ht="24.75" customHeight="1" x14ac:dyDescent="0.25">
      <c r="A16" s="122">
        <f>'Бланк заказа'!A31</f>
        <v>3</v>
      </c>
      <c r="B16" s="272">
        <f>'Бланк заказа'!B31</f>
        <v>0</v>
      </c>
      <c r="C16" s="273">
        <f>'Бланк заказа'!C31</f>
        <v>0</v>
      </c>
      <c r="D16" s="273">
        <f>'Бланк заказа'!D31</f>
        <v>0</v>
      </c>
      <c r="E16" s="272">
        <f>'Бланк заказа'!E31</f>
        <v>0</v>
      </c>
      <c r="F16" s="273">
        <f>'Бланк заказа'!F31</f>
        <v>0</v>
      </c>
      <c r="G16" s="273">
        <f>'Бланк заказа'!G31</f>
        <v>0</v>
      </c>
      <c r="H16" s="272">
        <f>'Бланк заказа'!H31</f>
        <v>0</v>
      </c>
      <c r="I16" s="272">
        <f>'Бланк заказа'!I31</f>
        <v>0</v>
      </c>
      <c r="J16" s="273">
        <f>'Бланк заказа'!J31</f>
        <v>0</v>
      </c>
      <c r="K16" s="273">
        <f>'Бланк заказа'!K31</f>
        <v>0</v>
      </c>
      <c r="L16" s="273">
        <f>'Бланк заказа'!L31</f>
        <v>0</v>
      </c>
      <c r="M16" s="273">
        <f>'Бланк заказа'!M31</f>
        <v>0</v>
      </c>
      <c r="N16" s="273">
        <f>'Бланк заказа'!N31</f>
        <v>0</v>
      </c>
      <c r="O16" s="273">
        <f>'Бланк заказа'!O31</f>
        <v>0</v>
      </c>
      <c r="P16" s="274">
        <f>'Бланк заказа'!P31</f>
        <v>0</v>
      </c>
    </row>
    <row r="17" spans="1:16" ht="24.75" customHeight="1" x14ac:dyDescent="0.25">
      <c r="A17" s="122">
        <f>'Бланк заказа'!A32</f>
        <v>4</v>
      </c>
      <c r="B17" s="272">
        <f>'Бланк заказа'!B32</f>
        <v>0</v>
      </c>
      <c r="C17" s="273">
        <f>'Бланк заказа'!C32</f>
        <v>0</v>
      </c>
      <c r="D17" s="273">
        <f>'Бланк заказа'!D32</f>
        <v>0</v>
      </c>
      <c r="E17" s="272">
        <f>'Бланк заказа'!E32</f>
        <v>0</v>
      </c>
      <c r="F17" s="273">
        <f>'Бланк заказа'!F32</f>
        <v>0</v>
      </c>
      <c r="G17" s="273">
        <f>'Бланк заказа'!G32</f>
        <v>0</v>
      </c>
      <c r="H17" s="272">
        <f>'Бланк заказа'!H32</f>
        <v>0</v>
      </c>
      <c r="I17" s="272">
        <f>'Бланк заказа'!I32</f>
        <v>0</v>
      </c>
      <c r="J17" s="273">
        <f>'Бланк заказа'!J32</f>
        <v>0</v>
      </c>
      <c r="K17" s="273">
        <f>'Бланк заказа'!K32</f>
        <v>0</v>
      </c>
      <c r="L17" s="273">
        <f>'Бланк заказа'!L32</f>
        <v>0</v>
      </c>
      <c r="M17" s="273">
        <f>'Бланк заказа'!M32</f>
        <v>0</v>
      </c>
      <c r="N17" s="273">
        <f>'Бланк заказа'!N32</f>
        <v>0</v>
      </c>
      <c r="O17" s="273">
        <f>'Бланк заказа'!O32</f>
        <v>0</v>
      </c>
      <c r="P17" s="274">
        <f>'Бланк заказа'!P32</f>
        <v>0</v>
      </c>
    </row>
    <row r="18" spans="1:16" ht="24.75" customHeight="1" x14ac:dyDescent="0.25">
      <c r="A18" s="122">
        <f>'Бланк заказа'!A33</f>
        <v>5</v>
      </c>
      <c r="B18" s="272">
        <f>'Бланк заказа'!B33</f>
        <v>0</v>
      </c>
      <c r="C18" s="273">
        <f>'Бланк заказа'!C33</f>
        <v>0</v>
      </c>
      <c r="D18" s="273">
        <f>'Бланк заказа'!D33</f>
        <v>0</v>
      </c>
      <c r="E18" s="272">
        <f>'Бланк заказа'!E33</f>
        <v>0</v>
      </c>
      <c r="F18" s="273">
        <f>'Бланк заказа'!F33</f>
        <v>0</v>
      </c>
      <c r="G18" s="273">
        <f>'Бланк заказа'!G33</f>
        <v>0</v>
      </c>
      <c r="H18" s="272">
        <f>'Бланк заказа'!H33</f>
        <v>0</v>
      </c>
      <c r="I18" s="272">
        <f>'Бланк заказа'!I33</f>
        <v>0</v>
      </c>
      <c r="J18" s="273">
        <f>'Бланк заказа'!J33</f>
        <v>0</v>
      </c>
      <c r="K18" s="273">
        <f>'Бланк заказа'!K33</f>
        <v>0</v>
      </c>
      <c r="L18" s="273">
        <f>'Бланк заказа'!L33</f>
        <v>0</v>
      </c>
      <c r="M18" s="273">
        <f>'Бланк заказа'!M33</f>
        <v>0</v>
      </c>
      <c r="N18" s="273">
        <f>'Бланк заказа'!N33</f>
        <v>0</v>
      </c>
      <c r="O18" s="273">
        <f>'Бланк заказа'!O33</f>
        <v>0</v>
      </c>
      <c r="P18" s="274">
        <f>'Бланк заказа'!P33</f>
        <v>0</v>
      </c>
    </row>
    <row r="19" spans="1:16" ht="24.75" customHeight="1" x14ac:dyDescent="0.25">
      <c r="A19" s="122">
        <f>'Бланк заказа'!A34</f>
        <v>6</v>
      </c>
      <c r="B19" s="272">
        <f>'Бланк заказа'!B34</f>
        <v>0</v>
      </c>
      <c r="C19" s="273">
        <f>'Бланк заказа'!C34</f>
        <v>0</v>
      </c>
      <c r="D19" s="273">
        <f>'Бланк заказа'!D34</f>
        <v>0</v>
      </c>
      <c r="E19" s="272">
        <f>'Бланк заказа'!E34</f>
        <v>0</v>
      </c>
      <c r="F19" s="273">
        <f>'Бланк заказа'!F34</f>
        <v>0</v>
      </c>
      <c r="G19" s="273">
        <f>'Бланк заказа'!G34</f>
        <v>0</v>
      </c>
      <c r="H19" s="272">
        <f>'Бланк заказа'!H34</f>
        <v>0</v>
      </c>
      <c r="I19" s="272">
        <f>'Бланк заказа'!I34</f>
        <v>0</v>
      </c>
      <c r="J19" s="273">
        <f>'Бланк заказа'!J34</f>
        <v>0</v>
      </c>
      <c r="K19" s="273">
        <f>'Бланк заказа'!K34</f>
        <v>0</v>
      </c>
      <c r="L19" s="273">
        <f>'Бланк заказа'!L34</f>
        <v>0</v>
      </c>
      <c r="M19" s="273">
        <f>'Бланк заказа'!M34</f>
        <v>0</v>
      </c>
      <c r="N19" s="273">
        <f>'Бланк заказа'!N34</f>
        <v>0</v>
      </c>
      <c r="O19" s="273">
        <f>'Бланк заказа'!O34</f>
        <v>0</v>
      </c>
      <c r="P19" s="274">
        <f>'Бланк заказа'!P34</f>
        <v>0</v>
      </c>
    </row>
    <row r="20" spans="1:16" ht="24.75" customHeight="1" x14ac:dyDescent="0.25">
      <c r="A20" s="122">
        <f>'Бланк заказа'!A35</f>
        <v>7</v>
      </c>
      <c r="B20" s="272">
        <f>'Бланк заказа'!B35</f>
        <v>0</v>
      </c>
      <c r="C20" s="273">
        <f>'Бланк заказа'!C35</f>
        <v>0</v>
      </c>
      <c r="D20" s="273">
        <f>'Бланк заказа'!D35</f>
        <v>0</v>
      </c>
      <c r="E20" s="272">
        <f>'Бланк заказа'!E35</f>
        <v>0</v>
      </c>
      <c r="F20" s="273">
        <f>'Бланк заказа'!F35</f>
        <v>0</v>
      </c>
      <c r="G20" s="273">
        <f>'Бланк заказа'!G35</f>
        <v>0</v>
      </c>
      <c r="H20" s="272">
        <f>'Бланк заказа'!H35</f>
        <v>0</v>
      </c>
      <c r="I20" s="272">
        <f>'Бланк заказа'!I35</f>
        <v>0</v>
      </c>
      <c r="J20" s="273">
        <f>'Бланк заказа'!J35</f>
        <v>0</v>
      </c>
      <c r="K20" s="273">
        <f>'Бланк заказа'!K35</f>
        <v>0</v>
      </c>
      <c r="L20" s="273">
        <f>'Бланк заказа'!L35</f>
        <v>0</v>
      </c>
      <c r="M20" s="273">
        <f>'Бланк заказа'!M35</f>
        <v>0</v>
      </c>
      <c r="N20" s="273">
        <f>'Бланк заказа'!N35</f>
        <v>0</v>
      </c>
      <c r="O20" s="273">
        <f>'Бланк заказа'!O35</f>
        <v>0</v>
      </c>
      <c r="P20" s="274">
        <f>'Бланк заказа'!P35</f>
        <v>0</v>
      </c>
    </row>
    <row r="21" spans="1:16" ht="24.75" customHeight="1" x14ac:dyDescent="0.25">
      <c r="A21" s="122">
        <f>'Бланк заказа'!A36</f>
        <v>8</v>
      </c>
      <c r="B21" s="272">
        <f>'Бланк заказа'!B36</f>
        <v>0</v>
      </c>
      <c r="C21" s="273">
        <f>'Бланк заказа'!C36</f>
        <v>0</v>
      </c>
      <c r="D21" s="273">
        <f>'Бланк заказа'!D36</f>
        <v>0</v>
      </c>
      <c r="E21" s="272">
        <f>'Бланк заказа'!E36</f>
        <v>0</v>
      </c>
      <c r="F21" s="273">
        <f>'Бланк заказа'!F36</f>
        <v>0</v>
      </c>
      <c r="G21" s="273">
        <f>'Бланк заказа'!G36</f>
        <v>0</v>
      </c>
      <c r="H21" s="272">
        <f>'Бланк заказа'!H36</f>
        <v>0</v>
      </c>
      <c r="I21" s="272">
        <f>'Бланк заказа'!I36</f>
        <v>0</v>
      </c>
      <c r="J21" s="273">
        <f>'Бланк заказа'!J36</f>
        <v>0</v>
      </c>
      <c r="K21" s="273">
        <f>'Бланк заказа'!K36</f>
        <v>0</v>
      </c>
      <c r="L21" s="273">
        <f>'Бланк заказа'!L36</f>
        <v>0</v>
      </c>
      <c r="M21" s="273">
        <f>'Бланк заказа'!M36</f>
        <v>0</v>
      </c>
      <c r="N21" s="273">
        <f>'Бланк заказа'!N36</f>
        <v>0</v>
      </c>
      <c r="O21" s="273">
        <f>'Бланк заказа'!O36</f>
        <v>0</v>
      </c>
      <c r="P21" s="274">
        <f>'Бланк заказа'!P36</f>
        <v>0</v>
      </c>
    </row>
    <row r="22" spans="1:16" ht="24.75" customHeight="1" x14ac:dyDescent="0.25">
      <c r="A22" s="122">
        <f>'Бланк заказа'!A37</f>
        <v>9</v>
      </c>
      <c r="B22" s="272">
        <f>'Бланк заказа'!B37</f>
        <v>0</v>
      </c>
      <c r="C22" s="273">
        <f>'Бланк заказа'!C37</f>
        <v>0</v>
      </c>
      <c r="D22" s="273">
        <f>'Бланк заказа'!D37</f>
        <v>0</v>
      </c>
      <c r="E22" s="272">
        <f>'Бланк заказа'!E37</f>
        <v>0</v>
      </c>
      <c r="F22" s="273">
        <f>'Бланк заказа'!F37</f>
        <v>0</v>
      </c>
      <c r="G22" s="273">
        <f>'Бланк заказа'!G37</f>
        <v>0</v>
      </c>
      <c r="H22" s="272">
        <f>'Бланк заказа'!H37</f>
        <v>0</v>
      </c>
      <c r="I22" s="272">
        <f>'Бланк заказа'!I37</f>
        <v>0</v>
      </c>
      <c r="J22" s="273">
        <f>'Бланк заказа'!J37</f>
        <v>0</v>
      </c>
      <c r="K22" s="273">
        <f>'Бланк заказа'!K37</f>
        <v>0</v>
      </c>
      <c r="L22" s="273">
        <f>'Бланк заказа'!L37</f>
        <v>0</v>
      </c>
      <c r="M22" s="273">
        <f>'Бланк заказа'!M37</f>
        <v>0</v>
      </c>
      <c r="N22" s="273">
        <f>'Бланк заказа'!N37</f>
        <v>0</v>
      </c>
      <c r="O22" s="273">
        <f>'Бланк заказа'!O37</f>
        <v>0</v>
      </c>
      <c r="P22" s="274">
        <f>'Бланк заказа'!P37</f>
        <v>0</v>
      </c>
    </row>
    <row r="23" spans="1:16" ht="24.75" customHeight="1" x14ac:dyDescent="0.25">
      <c r="A23" s="122">
        <f>'Бланк заказа'!A38</f>
        <v>10</v>
      </c>
      <c r="B23" s="272">
        <f>'Бланк заказа'!B38</f>
        <v>0</v>
      </c>
      <c r="C23" s="273">
        <f>'Бланк заказа'!C38</f>
        <v>0</v>
      </c>
      <c r="D23" s="273">
        <f>'Бланк заказа'!D38</f>
        <v>0</v>
      </c>
      <c r="E23" s="272">
        <f>'Бланк заказа'!E38</f>
        <v>0</v>
      </c>
      <c r="F23" s="273">
        <f>'Бланк заказа'!F38</f>
        <v>0</v>
      </c>
      <c r="G23" s="273">
        <f>'Бланк заказа'!G38</f>
        <v>0</v>
      </c>
      <c r="H23" s="272">
        <f>'Бланк заказа'!H38</f>
        <v>0</v>
      </c>
      <c r="I23" s="272">
        <f>'Бланк заказа'!I38</f>
        <v>0</v>
      </c>
      <c r="J23" s="273">
        <f>'Бланк заказа'!J38</f>
        <v>0</v>
      </c>
      <c r="K23" s="273">
        <f>'Бланк заказа'!K38</f>
        <v>0</v>
      </c>
      <c r="L23" s="273">
        <f>'Бланк заказа'!L38</f>
        <v>0</v>
      </c>
      <c r="M23" s="273">
        <f>'Бланк заказа'!M38</f>
        <v>0</v>
      </c>
      <c r="N23" s="273">
        <f>'Бланк заказа'!N38</f>
        <v>0</v>
      </c>
      <c r="O23" s="273">
        <f>'Бланк заказа'!O38</f>
        <v>0</v>
      </c>
      <c r="P23" s="274">
        <f>'Бланк заказа'!P38</f>
        <v>0</v>
      </c>
    </row>
    <row r="24" spans="1:16" ht="24.75" customHeight="1" x14ac:dyDescent="0.25">
      <c r="A24" s="122">
        <f>'Бланк заказа'!A39</f>
        <v>11</v>
      </c>
      <c r="B24" s="272">
        <f>'Бланк заказа'!B39</f>
        <v>0</v>
      </c>
      <c r="C24" s="273">
        <f>'Бланк заказа'!C39</f>
        <v>0</v>
      </c>
      <c r="D24" s="273">
        <f>'Бланк заказа'!D39</f>
        <v>0</v>
      </c>
      <c r="E24" s="272">
        <f>'Бланк заказа'!E39</f>
        <v>0</v>
      </c>
      <c r="F24" s="273">
        <f>'Бланк заказа'!F39</f>
        <v>0</v>
      </c>
      <c r="G24" s="273">
        <f>'Бланк заказа'!G39</f>
        <v>0</v>
      </c>
      <c r="H24" s="272">
        <f>'Бланк заказа'!H39</f>
        <v>0</v>
      </c>
      <c r="I24" s="272">
        <f>'Бланк заказа'!I39</f>
        <v>0</v>
      </c>
      <c r="J24" s="273">
        <f>'Бланк заказа'!J39</f>
        <v>0</v>
      </c>
      <c r="K24" s="273">
        <f>'Бланк заказа'!K39</f>
        <v>0</v>
      </c>
      <c r="L24" s="273">
        <f>'Бланк заказа'!L39</f>
        <v>0</v>
      </c>
      <c r="M24" s="273">
        <f>'Бланк заказа'!M39</f>
        <v>0</v>
      </c>
      <c r="N24" s="273">
        <f>'Бланк заказа'!N39</f>
        <v>0</v>
      </c>
      <c r="O24" s="273">
        <f>'Бланк заказа'!O39</f>
        <v>0</v>
      </c>
      <c r="P24" s="274">
        <f>'Бланк заказа'!P39</f>
        <v>0</v>
      </c>
    </row>
    <row r="25" spans="1:16" ht="24.75" customHeight="1" x14ac:dyDescent="0.25">
      <c r="A25" s="122">
        <f>'Бланк заказа'!A40</f>
        <v>12</v>
      </c>
      <c r="B25" s="272">
        <f>'Бланк заказа'!B40</f>
        <v>0</v>
      </c>
      <c r="C25" s="273">
        <f>'Бланк заказа'!C40</f>
        <v>0</v>
      </c>
      <c r="D25" s="273">
        <f>'Бланк заказа'!D40</f>
        <v>0</v>
      </c>
      <c r="E25" s="272">
        <f>'Бланк заказа'!E40</f>
        <v>0</v>
      </c>
      <c r="F25" s="273">
        <f>'Бланк заказа'!F40</f>
        <v>0</v>
      </c>
      <c r="G25" s="273">
        <f>'Бланк заказа'!G40</f>
        <v>0</v>
      </c>
      <c r="H25" s="272">
        <f>'Бланк заказа'!H40</f>
        <v>0</v>
      </c>
      <c r="I25" s="272">
        <f>'Бланк заказа'!I40</f>
        <v>0</v>
      </c>
      <c r="J25" s="273">
        <f>'Бланк заказа'!J40</f>
        <v>0</v>
      </c>
      <c r="K25" s="273">
        <f>'Бланк заказа'!K40</f>
        <v>0</v>
      </c>
      <c r="L25" s="273">
        <f>'Бланк заказа'!L40</f>
        <v>0</v>
      </c>
      <c r="M25" s="273">
        <f>'Бланк заказа'!M40</f>
        <v>0</v>
      </c>
      <c r="N25" s="273">
        <f>'Бланк заказа'!N40</f>
        <v>0</v>
      </c>
      <c r="O25" s="273">
        <f>'Бланк заказа'!O40</f>
        <v>0</v>
      </c>
      <c r="P25" s="274">
        <f>'Бланк заказа'!P40</f>
        <v>0</v>
      </c>
    </row>
    <row r="26" spans="1:16" ht="24.75" customHeight="1" x14ac:dyDescent="0.25">
      <c r="A26" s="122">
        <f>'Бланк заказа'!A41</f>
        <v>13</v>
      </c>
      <c r="B26" s="272">
        <f>'Бланк заказа'!B41</f>
        <v>0</v>
      </c>
      <c r="C26" s="273">
        <f>'Бланк заказа'!C41</f>
        <v>0</v>
      </c>
      <c r="D26" s="273">
        <f>'Бланк заказа'!D41</f>
        <v>0</v>
      </c>
      <c r="E26" s="272">
        <f>'Бланк заказа'!E41</f>
        <v>0</v>
      </c>
      <c r="F26" s="273">
        <f>'Бланк заказа'!F41</f>
        <v>0</v>
      </c>
      <c r="G26" s="273">
        <f>'Бланк заказа'!G41</f>
        <v>0</v>
      </c>
      <c r="H26" s="272">
        <f>'Бланк заказа'!H41</f>
        <v>0</v>
      </c>
      <c r="I26" s="272">
        <f>'Бланк заказа'!I41</f>
        <v>0</v>
      </c>
      <c r="J26" s="273">
        <f>'Бланк заказа'!J41</f>
        <v>0</v>
      </c>
      <c r="K26" s="273">
        <f>'Бланк заказа'!K41</f>
        <v>0</v>
      </c>
      <c r="L26" s="273">
        <f>'Бланк заказа'!L41</f>
        <v>0</v>
      </c>
      <c r="M26" s="273">
        <f>'Бланк заказа'!M41</f>
        <v>0</v>
      </c>
      <c r="N26" s="273">
        <f>'Бланк заказа'!N41</f>
        <v>0</v>
      </c>
      <c r="O26" s="273">
        <f>'Бланк заказа'!O41</f>
        <v>0</v>
      </c>
      <c r="P26" s="274">
        <f>'Бланк заказа'!P41</f>
        <v>0</v>
      </c>
    </row>
    <row r="27" spans="1:16" ht="24.75" customHeight="1" x14ac:dyDescent="0.25">
      <c r="A27" s="122">
        <f>'Бланк заказа'!A42</f>
        <v>14</v>
      </c>
      <c r="B27" s="272">
        <f>'Бланк заказа'!B42</f>
        <v>0</v>
      </c>
      <c r="C27" s="273">
        <f>'Бланк заказа'!C42</f>
        <v>0</v>
      </c>
      <c r="D27" s="273">
        <f>'Бланк заказа'!D42</f>
        <v>0</v>
      </c>
      <c r="E27" s="272">
        <f>'Бланк заказа'!E42</f>
        <v>0</v>
      </c>
      <c r="F27" s="273">
        <f>'Бланк заказа'!F42</f>
        <v>0</v>
      </c>
      <c r="G27" s="273">
        <f>'Бланк заказа'!G42</f>
        <v>0</v>
      </c>
      <c r="H27" s="272">
        <f>'Бланк заказа'!H42</f>
        <v>0</v>
      </c>
      <c r="I27" s="272">
        <f>'Бланк заказа'!I42</f>
        <v>0</v>
      </c>
      <c r="J27" s="273">
        <f>'Бланк заказа'!J42</f>
        <v>0</v>
      </c>
      <c r="K27" s="273">
        <f>'Бланк заказа'!K42</f>
        <v>0</v>
      </c>
      <c r="L27" s="273">
        <f>'Бланк заказа'!L42</f>
        <v>0</v>
      </c>
      <c r="M27" s="273">
        <f>'Бланк заказа'!M42</f>
        <v>0</v>
      </c>
      <c r="N27" s="273">
        <f>'Бланк заказа'!N42</f>
        <v>0</v>
      </c>
      <c r="O27" s="273">
        <f>'Бланк заказа'!O42</f>
        <v>0</v>
      </c>
      <c r="P27" s="274">
        <f>'Бланк заказа'!P42</f>
        <v>0</v>
      </c>
    </row>
    <row r="28" spans="1:16" ht="24.75" customHeight="1" x14ac:dyDescent="0.25">
      <c r="A28" s="122">
        <f>'Бланк заказа'!A43</f>
        <v>15</v>
      </c>
      <c r="B28" s="272">
        <f>'Бланк заказа'!B43</f>
        <v>0</v>
      </c>
      <c r="C28" s="273">
        <f>'Бланк заказа'!C43</f>
        <v>0</v>
      </c>
      <c r="D28" s="273">
        <f>'Бланк заказа'!D43</f>
        <v>0</v>
      </c>
      <c r="E28" s="272">
        <f>'Бланк заказа'!E43</f>
        <v>0</v>
      </c>
      <c r="F28" s="273">
        <f>'Бланк заказа'!F43</f>
        <v>0</v>
      </c>
      <c r="G28" s="273">
        <f>'Бланк заказа'!G43</f>
        <v>0</v>
      </c>
      <c r="H28" s="272">
        <f>'Бланк заказа'!H43</f>
        <v>0</v>
      </c>
      <c r="I28" s="272">
        <f>'Бланк заказа'!I43</f>
        <v>0</v>
      </c>
      <c r="J28" s="273">
        <f>'Бланк заказа'!J43</f>
        <v>0</v>
      </c>
      <c r="K28" s="273">
        <f>'Бланк заказа'!K43</f>
        <v>0</v>
      </c>
      <c r="L28" s="273">
        <f>'Бланк заказа'!L43</f>
        <v>0</v>
      </c>
      <c r="M28" s="273">
        <f>'Бланк заказа'!M43</f>
        <v>0</v>
      </c>
      <c r="N28" s="273">
        <f>'Бланк заказа'!N43</f>
        <v>0</v>
      </c>
      <c r="O28" s="273">
        <f>'Бланк заказа'!O43</f>
        <v>0</v>
      </c>
      <c r="P28" s="274">
        <f>'Бланк заказа'!P43</f>
        <v>0</v>
      </c>
    </row>
    <row r="29" spans="1:16" ht="24.75" customHeight="1" x14ac:dyDescent="0.25">
      <c r="A29" s="122">
        <f>'Бланк заказа'!A44</f>
        <v>16</v>
      </c>
      <c r="B29" s="272">
        <f>'Бланк заказа'!B44</f>
        <v>0</v>
      </c>
      <c r="C29" s="273">
        <f>'Бланк заказа'!C44</f>
        <v>0</v>
      </c>
      <c r="D29" s="273">
        <f>'Бланк заказа'!D44</f>
        <v>0</v>
      </c>
      <c r="E29" s="272">
        <f>'Бланк заказа'!E44</f>
        <v>0</v>
      </c>
      <c r="F29" s="273">
        <f>'Бланк заказа'!F44</f>
        <v>0</v>
      </c>
      <c r="G29" s="273">
        <f>'Бланк заказа'!G44</f>
        <v>0</v>
      </c>
      <c r="H29" s="272">
        <f>'Бланк заказа'!H44</f>
        <v>0</v>
      </c>
      <c r="I29" s="272">
        <f>'Бланк заказа'!I44</f>
        <v>0</v>
      </c>
      <c r="J29" s="273">
        <f>'Бланк заказа'!J44</f>
        <v>0</v>
      </c>
      <c r="K29" s="273">
        <f>'Бланк заказа'!K44</f>
        <v>0</v>
      </c>
      <c r="L29" s="273">
        <f>'Бланк заказа'!L44</f>
        <v>0</v>
      </c>
      <c r="M29" s="273">
        <f>'Бланк заказа'!M44</f>
        <v>0</v>
      </c>
      <c r="N29" s="273">
        <f>'Бланк заказа'!N44</f>
        <v>0</v>
      </c>
      <c r="O29" s="273">
        <f>'Бланк заказа'!O44</f>
        <v>0</v>
      </c>
      <c r="P29" s="274">
        <f>'Бланк заказа'!P44</f>
        <v>0</v>
      </c>
    </row>
    <row r="30" spans="1:16" ht="24.75" customHeight="1" x14ac:dyDescent="0.25">
      <c r="A30" s="122">
        <f>'Бланк заказа'!A45</f>
        <v>17</v>
      </c>
      <c r="B30" s="272">
        <f>'Бланк заказа'!B45</f>
        <v>0</v>
      </c>
      <c r="C30" s="273">
        <f>'Бланк заказа'!C45</f>
        <v>0</v>
      </c>
      <c r="D30" s="273">
        <f>'Бланк заказа'!D45</f>
        <v>0</v>
      </c>
      <c r="E30" s="272">
        <f>'Бланк заказа'!E45</f>
        <v>0</v>
      </c>
      <c r="F30" s="273">
        <f>'Бланк заказа'!F45</f>
        <v>0</v>
      </c>
      <c r="G30" s="273">
        <f>'Бланк заказа'!G45</f>
        <v>0</v>
      </c>
      <c r="H30" s="272">
        <f>'Бланк заказа'!H45</f>
        <v>0</v>
      </c>
      <c r="I30" s="272">
        <f>'Бланк заказа'!I45</f>
        <v>0</v>
      </c>
      <c r="J30" s="273">
        <f>'Бланк заказа'!J45</f>
        <v>0</v>
      </c>
      <c r="K30" s="273">
        <f>'Бланк заказа'!K45</f>
        <v>0</v>
      </c>
      <c r="L30" s="273">
        <f>'Бланк заказа'!L45</f>
        <v>0</v>
      </c>
      <c r="M30" s="273">
        <f>'Бланк заказа'!M45</f>
        <v>0</v>
      </c>
      <c r="N30" s="273">
        <f>'Бланк заказа'!N45</f>
        <v>0</v>
      </c>
      <c r="O30" s="273">
        <f>'Бланк заказа'!O45</f>
        <v>0</v>
      </c>
      <c r="P30" s="274">
        <f>'Бланк заказа'!P45</f>
        <v>0</v>
      </c>
    </row>
    <row r="31" spans="1:16" ht="24.75" customHeight="1" x14ac:dyDescent="0.25">
      <c r="A31" s="122">
        <f>'Бланк заказа'!A46</f>
        <v>18</v>
      </c>
      <c r="B31" s="272">
        <f>'Бланк заказа'!B46</f>
        <v>0</v>
      </c>
      <c r="C31" s="273">
        <f>'Бланк заказа'!C46</f>
        <v>0</v>
      </c>
      <c r="D31" s="273">
        <f>'Бланк заказа'!D46</f>
        <v>0</v>
      </c>
      <c r="E31" s="272">
        <f>'Бланк заказа'!E46</f>
        <v>0</v>
      </c>
      <c r="F31" s="273">
        <f>'Бланк заказа'!F46</f>
        <v>0</v>
      </c>
      <c r="G31" s="273">
        <f>'Бланк заказа'!G46</f>
        <v>0</v>
      </c>
      <c r="H31" s="272">
        <f>'Бланк заказа'!H46</f>
        <v>0</v>
      </c>
      <c r="I31" s="272">
        <f>'Бланк заказа'!I46</f>
        <v>0</v>
      </c>
      <c r="J31" s="273">
        <f>'Бланк заказа'!J46</f>
        <v>0</v>
      </c>
      <c r="K31" s="273">
        <f>'Бланк заказа'!K46</f>
        <v>0</v>
      </c>
      <c r="L31" s="273">
        <f>'Бланк заказа'!L46</f>
        <v>0</v>
      </c>
      <c r="M31" s="273">
        <f>'Бланк заказа'!M46</f>
        <v>0</v>
      </c>
      <c r="N31" s="273">
        <f>'Бланк заказа'!N46</f>
        <v>0</v>
      </c>
      <c r="O31" s="273">
        <f>'Бланк заказа'!O46</f>
        <v>0</v>
      </c>
      <c r="P31" s="274">
        <f>'Бланк заказа'!P46</f>
        <v>0</v>
      </c>
    </row>
    <row r="32" spans="1:16" ht="24.75" customHeight="1" x14ac:dyDescent="0.25">
      <c r="A32" s="122">
        <f>'Бланк заказа'!A47</f>
        <v>19</v>
      </c>
      <c r="B32" s="272">
        <f>'Бланк заказа'!B47</f>
        <v>0</v>
      </c>
      <c r="C32" s="273">
        <f>'Бланк заказа'!C47</f>
        <v>0</v>
      </c>
      <c r="D32" s="273">
        <f>'Бланк заказа'!D47</f>
        <v>0</v>
      </c>
      <c r="E32" s="272">
        <f>'Бланк заказа'!E47</f>
        <v>0</v>
      </c>
      <c r="F32" s="273">
        <f>'Бланк заказа'!F47</f>
        <v>0</v>
      </c>
      <c r="G32" s="273">
        <f>'Бланк заказа'!G47</f>
        <v>0</v>
      </c>
      <c r="H32" s="272">
        <f>'Бланк заказа'!H47</f>
        <v>0</v>
      </c>
      <c r="I32" s="272">
        <f>'Бланк заказа'!I47</f>
        <v>0</v>
      </c>
      <c r="J32" s="273">
        <f>'Бланк заказа'!J47</f>
        <v>0</v>
      </c>
      <c r="K32" s="273">
        <f>'Бланк заказа'!K47</f>
        <v>0</v>
      </c>
      <c r="L32" s="273">
        <f>'Бланк заказа'!L47</f>
        <v>0</v>
      </c>
      <c r="M32" s="273">
        <f>'Бланк заказа'!M47</f>
        <v>0</v>
      </c>
      <c r="N32" s="273">
        <f>'Бланк заказа'!N47</f>
        <v>0</v>
      </c>
      <c r="O32" s="273">
        <f>'Бланк заказа'!O47</f>
        <v>0</v>
      </c>
      <c r="P32" s="274">
        <f>'Бланк заказа'!P47</f>
        <v>0</v>
      </c>
    </row>
    <row r="33" spans="1:16" ht="24.75" customHeight="1" x14ac:dyDescent="0.25">
      <c r="A33" s="122">
        <f>'Бланк заказа'!A48</f>
        <v>20</v>
      </c>
      <c r="B33" s="272">
        <f>'Бланк заказа'!B48</f>
        <v>0</v>
      </c>
      <c r="C33" s="273">
        <f>'Бланк заказа'!C48</f>
        <v>0</v>
      </c>
      <c r="D33" s="273">
        <f>'Бланк заказа'!D48</f>
        <v>0</v>
      </c>
      <c r="E33" s="272">
        <f>'Бланк заказа'!E48</f>
        <v>0</v>
      </c>
      <c r="F33" s="273">
        <f>'Бланк заказа'!F48</f>
        <v>0</v>
      </c>
      <c r="G33" s="273">
        <f>'Бланк заказа'!G48</f>
        <v>0</v>
      </c>
      <c r="H33" s="272">
        <f>'Бланк заказа'!H48</f>
        <v>0</v>
      </c>
      <c r="I33" s="272">
        <f>'Бланк заказа'!I48</f>
        <v>0</v>
      </c>
      <c r="J33" s="273">
        <f>'Бланк заказа'!J48</f>
        <v>0</v>
      </c>
      <c r="K33" s="273">
        <f>'Бланк заказа'!K48</f>
        <v>0</v>
      </c>
      <c r="L33" s="273">
        <f>'Бланк заказа'!L48</f>
        <v>0</v>
      </c>
      <c r="M33" s="273">
        <f>'Бланк заказа'!M48</f>
        <v>0</v>
      </c>
      <c r="N33" s="273">
        <f>'Бланк заказа'!N48</f>
        <v>0</v>
      </c>
      <c r="O33" s="273">
        <f>'Бланк заказа'!O48</f>
        <v>0</v>
      </c>
      <c r="P33" s="274">
        <f>'Бланк заказа'!P48</f>
        <v>0</v>
      </c>
    </row>
    <row r="34" spans="1:16" ht="24.75" customHeight="1" x14ac:dyDescent="0.25">
      <c r="A34" s="122">
        <f>'Бланк заказа'!A49</f>
        <v>21</v>
      </c>
      <c r="B34" s="272">
        <f>'Бланк заказа'!B49</f>
        <v>0</v>
      </c>
      <c r="C34" s="273">
        <f>'Бланк заказа'!C49</f>
        <v>0</v>
      </c>
      <c r="D34" s="273">
        <f>'Бланк заказа'!D49</f>
        <v>0</v>
      </c>
      <c r="E34" s="272">
        <f>'Бланк заказа'!E49</f>
        <v>0</v>
      </c>
      <c r="F34" s="273">
        <f>'Бланк заказа'!F49</f>
        <v>0</v>
      </c>
      <c r="G34" s="273">
        <f>'Бланк заказа'!G49</f>
        <v>0</v>
      </c>
      <c r="H34" s="272">
        <f>'Бланк заказа'!H49</f>
        <v>0</v>
      </c>
      <c r="I34" s="272">
        <f>'Бланк заказа'!I49</f>
        <v>0</v>
      </c>
      <c r="J34" s="273">
        <f>'Бланк заказа'!J49</f>
        <v>0</v>
      </c>
      <c r="K34" s="273">
        <f>'Бланк заказа'!K49</f>
        <v>0</v>
      </c>
      <c r="L34" s="273">
        <f>'Бланк заказа'!L49</f>
        <v>0</v>
      </c>
      <c r="M34" s="273">
        <f>'Бланк заказа'!M49</f>
        <v>0</v>
      </c>
      <c r="N34" s="273">
        <f>'Бланк заказа'!N49</f>
        <v>0</v>
      </c>
      <c r="O34" s="273">
        <f>'Бланк заказа'!O49</f>
        <v>0</v>
      </c>
      <c r="P34" s="274">
        <f>'Бланк заказа'!P49</f>
        <v>0</v>
      </c>
    </row>
    <row r="35" spans="1:16" ht="24.75" customHeight="1" x14ac:dyDescent="0.25">
      <c r="A35" s="122">
        <f>'Бланк заказа'!A50</f>
        <v>22</v>
      </c>
      <c r="B35" s="272">
        <f>'Бланк заказа'!B50</f>
        <v>0</v>
      </c>
      <c r="C35" s="273">
        <f>'Бланк заказа'!C50</f>
        <v>0</v>
      </c>
      <c r="D35" s="273">
        <f>'Бланк заказа'!D50</f>
        <v>0</v>
      </c>
      <c r="E35" s="272">
        <f>'Бланк заказа'!E50</f>
        <v>0</v>
      </c>
      <c r="F35" s="273">
        <f>'Бланк заказа'!F50</f>
        <v>0</v>
      </c>
      <c r="G35" s="273">
        <f>'Бланк заказа'!G50</f>
        <v>0</v>
      </c>
      <c r="H35" s="272">
        <f>'Бланк заказа'!H50</f>
        <v>0</v>
      </c>
      <c r="I35" s="272">
        <f>'Бланк заказа'!I50</f>
        <v>0</v>
      </c>
      <c r="J35" s="273">
        <f>'Бланк заказа'!J50</f>
        <v>0</v>
      </c>
      <c r="K35" s="273">
        <f>'Бланк заказа'!K50</f>
        <v>0</v>
      </c>
      <c r="L35" s="273">
        <f>'Бланк заказа'!L50</f>
        <v>0</v>
      </c>
      <c r="M35" s="273">
        <f>'Бланк заказа'!M50</f>
        <v>0</v>
      </c>
      <c r="N35" s="273">
        <f>'Бланк заказа'!N50</f>
        <v>0</v>
      </c>
      <c r="O35" s="273">
        <f>'Бланк заказа'!O50</f>
        <v>0</v>
      </c>
      <c r="P35" s="274">
        <f>'Бланк заказа'!P50</f>
        <v>0</v>
      </c>
    </row>
    <row r="36" spans="1:16" ht="24.75" customHeight="1" x14ac:dyDescent="0.25">
      <c r="A36" s="122">
        <f>'Бланк заказа'!A51</f>
        <v>23</v>
      </c>
      <c r="B36" s="272">
        <f>'Бланк заказа'!B51</f>
        <v>0</v>
      </c>
      <c r="C36" s="273">
        <f>'Бланк заказа'!C51</f>
        <v>0</v>
      </c>
      <c r="D36" s="273">
        <f>'Бланк заказа'!D51</f>
        <v>0</v>
      </c>
      <c r="E36" s="272">
        <f>'Бланк заказа'!E51</f>
        <v>0</v>
      </c>
      <c r="F36" s="273">
        <f>'Бланк заказа'!F51</f>
        <v>0</v>
      </c>
      <c r="G36" s="273">
        <f>'Бланк заказа'!G51</f>
        <v>0</v>
      </c>
      <c r="H36" s="272">
        <f>'Бланк заказа'!H51</f>
        <v>0</v>
      </c>
      <c r="I36" s="272">
        <f>'Бланк заказа'!I51</f>
        <v>0</v>
      </c>
      <c r="J36" s="273">
        <f>'Бланк заказа'!J51</f>
        <v>0</v>
      </c>
      <c r="K36" s="273">
        <f>'Бланк заказа'!K51</f>
        <v>0</v>
      </c>
      <c r="L36" s="273">
        <f>'Бланк заказа'!L51</f>
        <v>0</v>
      </c>
      <c r="M36" s="273">
        <f>'Бланк заказа'!M51</f>
        <v>0</v>
      </c>
      <c r="N36" s="273">
        <f>'Бланк заказа'!N51</f>
        <v>0</v>
      </c>
      <c r="O36" s="273">
        <f>'Бланк заказа'!O51</f>
        <v>0</v>
      </c>
      <c r="P36" s="274">
        <f>'Бланк заказа'!P51</f>
        <v>0</v>
      </c>
    </row>
    <row r="37" spans="1:16" ht="24.75" customHeight="1" x14ac:dyDescent="0.25">
      <c r="A37" s="122">
        <f>'Бланк заказа'!A52</f>
        <v>24</v>
      </c>
      <c r="B37" s="272">
        <f>'Бланк заказа'!B52</f>
        <v>0</v>
      </c>
      <c r="C37" s="273">
        <f>'Бланк заказа'!C52</f>
        <v>0</v>
      </c>
      <c r="D37" s="273">
        <f>'Бланк заказа'!D52</f>
        <v>0</v>
      </c>
      <c r="E37" s="272">
        <f>'Бланк заказа'!E52</f>
        <v>0</v>
      </c>
      <c r="F37" s="273">
        <f>'Бланк заказа'!F52</f>
        <v>0</v>
      </c>
      <c r="G37" s="273">
        <f>'Бланк заказа'!G52</f>
        <v>0</v>
      </c>
      <c r="H37" s="272">
        <f>'Бланк заказа'!H52</f>
        <v>0</v>
      </c>
      <c r="I37" s="272">
        <f>'Бланк заказа'!I52</f>
        <v>0</v>
      </c>
      <c r="J37" s="273">
        <f>'Бланк заказа'!J52</f>
        <v>0</v>
      </c>
      <c r="K37" s="273">
        <f>'Бланк заказа'!K52</f>
        <v>0</v>
      </c>
      <c r="L37" s="273">
        <f>'Бланк заказа'!L52</f>
        <v>0</v>
      </c>
      <c r="M37" s="273">
        <f>'Бланк заказа'!M52</f>
        <v>0</v>
      </c>
      <c r="N37" s="273">
        <f>'Бланк заказа'!N52</f>
        <v>0</v>
      </c>
      <c r="O37" s="273">
        <f>'Бланк заказа'!O52</f>
        <v>0</v>
      </c>
      <c r="P37" s="274">
        <f>'Бланк заказа'!P52</f>
        <v>0</v>
      </c>
    </row>
    <row r="38" spans="1:16" ht="24.75" customHeight="1" thickBot="1" x14ac:dyDescent="0.3">
      <c r="A38" s="275">
        <f>'Бланк заказа'!A53</f>
        <v>25</v>
      </c>
      <c r="B38" s="276">
        <f>'Бланк заказа'!B53</f>
        <v>0</v>
      </c>
      <c r="C38" s="277">
        <f>'Бланк заказа'!C53</f>
        <v>0</v>
      </c>
      <c r="D38" s="277">
        <f>'Бланк заказа'!D53</f>
        <v>0</v>
      </c>
      <c r="E38" s="276">
        <f>'Бланк заказа'!E53</f>
        <v>0</v>
      </c>
      <c r="F38" s="277">
        <f>'Бланк заказа'!F53</f>
        <v>0</v>
      </c>
      <c r="G38" s="277">
        <f>'Бланк заказа'!G53</f>
        <v>0</v>
      </c>
      <c r="H38" s="278">
        <f>'Бланк заказа'!H53</f>
        <v>0</v>
      </c>
      <c r="I38" s="272">
        <f>'Бланк заказа'!I53</f>
        <v>0</v>
      </c>
      <c r="J38" s="273">
        <f>'Бланк заказа'!J53</f>
        <v>0</v>
      </c>
      <c r="K38" s="273">
        <f>'Бланк заказа'!K53</f>
        <v>0</v>
      </c>
      <c r="L38" s="273">
        <f>'Бланк заказа'!L53</f>
        <v>0</v>
      </c>
      <c r="M38" s="273">
        <f>'Бланк заказа'!M53</f>
        <v>0</v>
      </c>
      <c r="N38" s="273">
        <f>'Бланк заказа'!N53</f>
        <v>0</v>
      </c>
      <c r="O38" s="273">
        <f>'Бланк заказа'!O53</f>
        <v>0</v>
      </c>
      <c r="P38" s="274">
        <f>'Бланк заказа'!P53</f>
        <v>0</v>
      </c>
    </row>
    <row r="39" spans="1:16" ht="24.75" customHeight="1" x14ac:dyDescent="0.25">
      <c r="A39" s="279"/>
      <c r="B39" s="424" t="s">
        <v>51</v>
      </c>
      <c r="C39" s="424"/>
      <c r="D39" s="424"/>
      <c r="E39" s="424"/>
      <c r="F39" s="424"/>
      <c r="G39" s="425"/>
      <c r="H39" s="280">
        <f>SUM(H14:H38)</f>
        <v>0</v>
      </c>
      <c r="I39" s="281"/>
      <c r="J39" s="282"/>
      <c r="K39" s="273"/>
      <c r="L39" s="273"/>
      <c r="M39" s="273"/>
      <c r="N39" s="273"/>
      <c r="O39" s="273"/>
      <c r="P39" s="112"/>
    </row>
    <row r="40" spans="1:16" ht="24.75" customHeight="1" x14ac:dyDescent="0.25">
      <c r="A40" s="279"/>
      <c r="B40" s="394" t="s">
        <v>52</v>
      </c>
      <c r="C40" s="394"/>
      <c r="D40" s="394"/>
      <c r="E40" s="394"/>
      <c r="F40" s="394"/>
      <c r="G40" s="395"/>
      <c r="H40" s="283">
        <f>'Бланк заказа'!H55</f>
        <v>0</v>
      </c>
      <c r="I40" s="284"/>
      <c r="J40" s="282"/>
      <c r="K40" s="277"/>
      <c r="L40" s="277"/>
      <c r="M40" s="273"/>
      <c r="N40" s="273"/>
      <c r="O40" s="273"/>
      <c r="P40" s="113"/>
    </row>
    <row r="41" spans="1:16" ht="24.75" customHeight="1" x14ac:dyDescent="0.25">
      <c r="A41" s="279"/>
      <c r="B41" s="394" t="s">
        <v>50</v>
      </c>
      <c r="C41" s="394"/>
      <c r="D41" s="394"/>
      <c r="E41" s="394"/>
      <c r="F41" s="394"/>
      <c r="G41" s="395"/>
      <c r="H41" s="285">
        <f>'Бланк заказа'!H56</f>
        <v>0</v>
      </c>
      <c r="I41" s="281"/>
      <c r="J41" s="282"/>
      <c r="K41" s="286"/>
      <c r="L41" s="286"/>
      <c r="M41" s="273"/>
      <c r="N41" s="273"/>
      <c r="O41" s="273"/>
      <c r="P41" s="113"/>
    </row>
    <row r="42" spans="1:16" ht="24.75" customHeight="1" x14ac:dyDescent="0.25">
      <c r="A42" s="279"/>
      <c r="B42" s="394" t="s">
        <v>591</v>
      </c>
      <c r="C42" s="394"/>
      <c r="D42" s="394"/>
      <c r="E42" s="394"/>
      <c r="F42" s="394"/>
      <c r="G42" s="395"/>
      <c r="H42" s="285">
        <f>'Бланк заказа'!H69</f>
        <v>0</v>
      </c>
      <c r="I42" s="281"/>
      <c r="J42" s="282"/>
      <c r="K42" s="286"/>
      <c r="L42" s="286"/>
      <c r="M42" s="273"/>
      <c r="N42" s="273"/>
      <c r="O42" s="273"/>
      <c r="P42" s="113"/>
    </row>
    <row r="43" spans="1:16" ht="24.75" customHeight="1" x14ac:dyDescent="0.25">
      <c r="A43" s="279"/>
      <c r="B43" s="394" t="s">
        <v>53</v>
      </c>
      <c r="C43" s="394"/>
      <c r="D43" s="394"/>
      <c r="E43" s="394"/>
      <c r="F43" s="394"/>
      <c r="G43" s="395"/>
      <c r="H43" s="285">
        <f>'Бланк заказа'!H57</f>
        <v>0</v>
      </c>
      <c r="I43" s="281"/>
      <c r="J43" s="282"/>
      <c r="K43" s="282"/>
      <c r="L43" s="282"/>
      <c r="M43" s="273"/>
      <c r="N43" s="273"/>
      <c r="O43" s="273"/>
      <c r="P43" s="112"/>
    </row>
    <row r="44" spans="1:16" ht="24.75" customHeight="1" x14ac:dyDescent="0.25">
      <c r="A44" s="279"/>
      <c r="B44" s="395" t="s">
        <v>549</v>
      </c>
      <c r="C44" s="396"/>
      <c r="D44" s="396"/>
      <c r="E44" s="396"/>
      <c r="F44" s="396"/>
      <c r="G44" s="396"/>
      <c r="H44" s="285">
        <f>'Бланк заказа'!H60</f>
        <v>0</v>
      </c>
      <c r="I44" s="281"/>
      <c r="J44" s="282"/>
      <c r="K44" s="282"/>
      <c r="L44" s="282"/>
      <c r="M44" s="273"/>
      <c r="N44" s="273"/>
      <c r="O44" s="273"/>
      <c r="P44" s="112"/>
    </row>
    <row r="45" spans="1:16" ht="24.75" customHeight="1" x14ac:dyDescent="0.25">
      <c r="A45" s="279"/>
      <c r="B45" s="430" t="s">
        <v>346</v>
      </c>
      <c r="C45" s="430"/>
      <c r="D45" s="430"/>
      <c r="E45" s="430"/>
      <c r="F45" s="430"/>
      <c r="G45" s="431"/>
      <c r="H45" s="285">
        <f>'Бланк заказа'!J55</f>
        <v>0</v>
      </c>
      <c r="I45" s="281"/>
      <c r="J45" s="282"/>
      <c r="K45" s="282"/>
      <c r="L45" s="282"/>
      <c r="M45" s="273"/>
      <c r="N45" s="273"/>
      <c r="O45" s="273"/>
      <c r="P45" s="112"/>
    </row>
    <row r="46" spans="1:16" ht="24.75" customHeight="1" x14ac:dyDescent="0.25">
      <c r="A46" s="279"/>
      <c r="B46" s="394" t="s">
        <v>150</v>
      </c>
      <c r="C46" s="394"/>
      <c r="D46" s="394"/>
      <c r="E46" s="394"/>
      <c r="F46" s="394"/>
      <c r="G46" s="395"/>
      <c r="H46" s="285">
        <f>'Бланк заказа'!Y58</f>
        <v>0</v>
      </c>
      <c r="I46" s="281"/>
      <c r="J46" s="282"/>
      <c r="K46" s="282"/>
      <c r="L46" s="282"/>
      <c r="M46" s="273"/>
      <c r="N46" s="273"/>
      <c r="O46" s="273"/>
      <c r="P46" s="112"/>
    </row>
    <row r="47" spans="1:16" ht="24.75" customHeight="1" x14ac:dyDescent="0.25">
      <c r="A47" s="279"/>
      <c r="B47" s="395" t="s">
        <v>335</v>
      </c>
      <c r="C47" s="396"/>
      <c r="D47" s="396"/>
      <c r="E47" s="396"/>
      <c r="F47" s="396"/>
      <c r="G47" s="396"/>
      <c r="H47" s="285">
        <f>'Бланк заказа'!K55</f>
        <v>0</v>
      </c>
      <c r="I47" s="281"/>
      <c r="J47" s="282"/>
      <c r="K47" s="282"/>
      <c r="L47" s="282"/>
      <c r="M47" s="273"/>
      <c r="N47" s="273"/>
      <c r="O47" s="273"/>
      <c r="P47" s="112"/>
    </row>
    <row r="48" spans="1:16" ht="24.75" customHeight="1" thickBot="1" x14ac:dyDescent="0.3">
      <c r="A48" s="279"/>
      <c r="B48" s="438" t="s">
        <v>546</v>
      </c>
      <c r="C48" s="439"/>
      <c r="D48" s="439"/>
      <c r="E48" s="439"/>
      <c r="F48" s="439"/>
      <c r="G48" s="439"/>
      <c r="H48" s="287">
        <f>'Бланк заказа'!H62</f>
        <v>0</v>
      </c>
      <c r="I48" s="281"/>
      <c r="J48" s="282"/>
      <c r="K48" s="282"/>
      <c r="L48" s="282"/>
      <c r="M48" s="273"/>
      <c r="N48" s="273"/>
      <c r="O48" s="273"/>
      <c r="P48" s="112"/>
    </row>
    <row r="49" spans="1:16" ht="24.75" customHeight="1" thickBot="1" x14ac:dyDescent="0.3">
      <c r="A49" s="279"/>
      <c r="B49" s="436" t="s">
        <v>547</v>
      </c>
      <c r="C49" s="437"/>
      <c r="D49" s="437"/>
      <c r="E49" s="437"/>
      <c r="F49" s="437"/>
      <c r="G49" s="437"/>
      <c r="H49" s="288">
        <f>'Бланк заказа'!H61*1.1</f>
        <v>0</v>
      </c>
      <c r="I49" s="281"/>
      <c r="J49" s="282"/>
      <c r="K49" s="282"/>
      <c r="L49" s="282"/>
      <c r="M49" s="289"/>
      <c r="N49" s="289"/>
      <c r="O49" s="289"/>
      <c r="P49" s="114"/>
    </row>
    <row r="50" spans="1:16" ht="18" x14ac:dyDescent="0.25">
      <c r="A50" s="290"/>
      <c r="B50" s="291"/>
      <c r="C50" s="290"/>
      <c r="D50" s="290"/>
      <c r="E50" s="291"/>
      <c r="F50" s="290"/>
      <c r="G50" s="290"/>
      <c r="H50" s="292"/>
      <c r="I50" s="293"/>
      <c r="J50" s="293"/>
      <c r="K50" s="293"/>
      <c r="L50" s="293"/>
      <c r="M50" s="293"/>
      <c r="N50" s="293"/>
      <c r="O50" s="432" t="s">
        <v>138</v>
      </c>
      <c r="P50" s="432"/>
    </row>
    <row r="51" spans="1:16" ht="15.75" x14ac:dyDescent="0.25">
      <c r="A51" s="422" t="s">
        <v>16</v>
      </c>
      <c r="B51" s="422"/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22"/>
    </row>
    <row r="52" spans="1:16" x14ac:dyDescent="0.25">
      <c r="A52" s="60"/>
      <c r="B52" s="123"/>
      <c r="C52" s="60"/>
      <c r="D52" s="60"/>
      <c r="E52" s="123"/>
      <c r="F52" s="60"/>
      <c r="G52" s="60"/>
      <c r="H52" s="52"/>
      <c r="I52" s="52"/>
      <c r="J52" s="52"/>
      <c r="K52" s="52"/>
      <c r="L52" s="52"/>
      <c r="M52" s="52"/>
      <c r="N52" s="52"/>
      <c r="O52" s="52"/>
      <c r="P52" s="60"/>
    </row>
  </sheetData>
  <sheetProtection algorithmName="SHA-512" hashValue="7UuOlsRMBqHBi7ArUkfo1cY8jDNnqPPTAZuhIgbUeRk1HuzrFJiq2pWnmCZh6Hcb1RNeEW8Af1xKkd3IIH7IYQ==" saltValue="we5CyeTurWlqpgUvxAH68w==" spinCount="100000" sheet="1" objects="1" scenarios="1"/>
  <mergeCells count="36">
    <mergeCell ref="P6:P7"/>
    <mergeCell ref="A7:B7"/>
    <mergeCell ref="N6:O7"/>
    <mergeCell ref="E6:F7"/>
    <mergeCell ref="G6:H7"/>
    <mergeCell ref="A51:P51"/>
    <mergeCell ref="P12:P13"/>
    <mergeCell ref="B39:G39"/>
    <mergeCell ref="B40:G40"/>
    <mergeCell ref="B43:G43"/>
    <mergeCell ref="A12:A13"/>
    <mergeCell ref="B12:G12"/>
    <mergeCell ref="B45:G45"/>
    <mergeCell ref="O50:P50"/>
    <mergeCell ref="I12:I13"/>
    <mergeCell ref="H12:H13"/>
    <mergeCell ref="B49:G49"/>
    <mergeCell ref="B41:G41"/>
    <mergeCell ref="B48:G48"/>
    <mergeCell ref="B44:G44"/>
    <mergeCell ref="B42:G42"/>
    <mergeCell ref="J1:L1"/>
    <mergeCell ref="N10:O11"/>
    <mergeCell ref="B46:G46"/>
    <mergeCell ref="B47:G47"/>
    <mergeCell ref="A9:K9"/>
    <mergeCell ref="N8:O8"/>
    <mergeCell ref="N9:O9"/>
    <mergeCell ref="A10:K10"/>
    <mergeCell ref="A11:K11"/>
    <mergeCell ref="E8:L8"/>
    <mergeCell ref="A8:D8"/>
    <mergeCell ref="C6:D6"/>
    <mergeCell ref="A6:B6"/>
    <mergeCell ref="C7:D7"/>
    <mergeCell ref="M1:O1"/>
  </mergeCells>
  <dataValidations count="1">
    <dataValidation type="list" allowBlank="1" showInputMessage="1" showErrorMessage="1" sqref="P9" xr:uid="{00000000-0002-0000-0100-000000000000}">
      <formula1>фасады</formula1>
    </dataValidation>
  </dataValidations>
  <pageMargins left="0.23622047244094491" right="0.23622047244094491" top="0" bottom="0" header="0.31496062992125984" footer="0.31496062992125984"/>
  <pageSetup paperSize="9" scale="58" orientation="portrait" r:id="rId1"/>
  <ignoredErrors>
    <ignoredError sqref="J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zoomScaleNormal="100" workbookViewId="0">
      <selection sqref="A1:XFD1048576"/>
    </sheetView>
  </sheetViews>
  <sheetFormatPr defaultRowHeight="15" x14ac:dyDescent="0.25"/>
  <cols>
    <col min="1" max="1" width="7" style="15" customWidth="1"/>
    <col min="2" max="2" width="10" style="16" customWidth="1"/>
    <col min="3" max="3" width="9.28515625" style="14" customWidth="1"/>
    <col min="4" max="4" width="10" style="14" customWidth="1"/>
    <col min="5" max="5" width="9.42578125" style="14" customWidth="1"/>
    <col min="6" max="6" width="9.140625" style="14"/>
    <col min="7" max="7" width="7.28515625" style="14" customWidth="1"/>
    <col min="8" max="8" width="11.7109375" style="14" customWidth="1"/>
    <col min="9" max="9" width="11.42578125" style="14" customWidth="1"/>
    <col min="10" max="10" width="12.28515625" style="14" customWidth="1"/>
    <col min="11" max="11" width="13.28515625" style="1" customWidth="1"/>
    <col min="12" max="12" width="10.42578125" style="15" customWidth="1"/>
    <col min="13" max="13" width="11.42578125" style="17" customWidth="1"/>
    <col min="14" max="14" width="10.42578125" style="17" customWidth="1"/>
    <col min="15" max="15" width="36.140625" style="14" customWidth="1"/>
    <col min="16" max="16384" width="9.140625" style="14"/>
  </cols>
  <sheetData>
    <row r="1" spans="1:15" ht="76.5" x14ac:dyDescent="0.25">
      <c r="A1" s="5"/>
      <c r="B1" s="11" t="s">
        <v>78</v>
      </c>
      <c r="C1" s="12" t="s">
        <v>79</v>
      </c>
      <c r="D1" s="456" t="s">
        <v>26</v>
      </c>
      <c r="E1" s="457"/>
      <c r="F1" s="458"/>
      <c r="G1" s="459" t="s">
        <v>27</v>
      </c>
      <c r="H1" s="459"/>
      <c r="I1" s="459"/>
      <c r="J1" s="459"/>
      <c r="K1" s="13" t="s">
        <v>28</v>
      </c>
      <c r="L1" s="13" t="s">
        <v>43</v>
      </c>
      <c r="M1" s="11" t="s">
        <v>141</v>
      </c>
      <c r="N1" s="11" t="s">
        <v>141</v>
      </c>
      <c r="O1" s="13" t="s">
        <v>29</v>
      </c>
    </row>
    <row r="2" spans="1:15" x14ac:dyDescent="0.25">
      <c r="A2" s="5"/>
      <c r="B2" s="6" t="s">
        <v>0</v>
      </c>
      <c r="C2" s="7"/>
      <c r="D2" s="7" t="s">
        <v>81</v>
      </c>
      <c r="E2" s="7" t="s">
        <v>44</v>
      </c>
      <c r="F2" s="7" t="s">
        <v>30</v>
      </c>
      <c r="G2" s="7" t="s">
        <v>31</v>
      </c>
      <c r="H2" s="7" t="s">
        <v>32</v>
      </c>
      <c r="I2" s="7" t="s">
        <v>33</v>
      </c>
      <c r="J2" s="7" t="s">
        <v>34</v>
      </c>
      <c r="K2" s="8" t="s">
        <v>35</v>
      </c>
      <c r="L2" s="7" t="s">
        <v>30</v>
      </c>
      <c r="M2" s="6" t="s">
        <v>30</v>
      </c>
      <c r="N2" s="6" t="s">
        <v>30</v>
      </c>
      <c r="O2" s="7" t="s">
        <v>36</v>
      </c>
    </row>
    <row r="3" spans="1:15" s="16" customFormat="1" x14ac:dyDescent="0.25">
      <c r="A3" s="25">
        <f>'Бланк заказа'!A29</f>
        <v>1</v>
      </c>
      <c r="B3" s="4">
        <f>IF('Бланк заказа'!B29,'Бланк заказа'!C22,0)</f>
        <v>0</v>
      </c>
      <c r="C3" s="4">
        <f>IF('Бланк заказа'!B29,'Бланк заказа'!P25,0)</f>
        <v>0</v>
      </c>
      <c r="D3" s="6">
        <f>'Бланк заказа'!B29</f>
        <v>0</v>
      </c>
      <c r="E3" s="6">
        <f>'Бланк заказа'!E29</f>
        <v>0</v>
      </c>
      <c r="F3" s="6">
        <f>'Бланк заказа'!H29</f>
        <v>0</v>
      </c>
      <c r="G3" s="9">
        <f>IF('Бланк заказа'!C29=1,'Бланк заказа'!P26,0)</f>
        <v>0</v>
      </c>
      <c r="H3" s="9">
        <f>IF('Бланк заказа'!D29=1,'Бланк заказа'!P26,0)</f>
        <v>0</v>
      </c>
      <c r="I3" s="9">
        <f>IF('Бланк заказа'!F29=1,'Бланк заказа'!P26,0)</f>
        <v>0</v>
      </c>
      <c r="J3" s="9">
        <f>IF('Бланк заказа'!G29=1,'Бланк заказа'!P26,0)</f>
        <v>0</v>
      </c>
      <c r="K3" s="4">
        <f>'Бланк заказа'!I29</f>
        <v>0</v>
      </c>
      <c r="L3" s="4">
        <f>'Бланк заказа'!J29</f>
        <v>0</v>
      </c>
      <c r="M3" s="4">
        <f>'Бланк заказа'!L29</f>
        <v>0</v>
      </c>
      <c r="N3" s="4">
        <f>'Бланк заказа'!M29</f>
        <v>0</v>
      </c>
      <c r="O3" s="10">
        <f>'Бланк заказа'!P29</f>
        <v>0</v>
      </c>
    </row>
    <row r="4" spans="1:15" s="16" customFormat="1" x14ac:dyDescent="0.25">
      <c r="A4" s="25">
        <f>'Бланк заказа'!A30</f>
        <v>2</v>
      </c>
      <c r="B4" s="4">
        <f>IF('Бланк заказа'!B30,'Бланк заказа'!C22,0)</f>
        <v>0</v>
      </c>
      <c r="C4" s="4">
        <f>IF('Бланк заказа'!B30,'Бланк заказа'!P25,0)</f>
        <v>0</v>
      </c>
      <c r="D4" s="6">
        <f>'Бланк заказа'!B30</f>
        <v>0</v>
      </c>
      <c r="E4" s="6">
        <f>'Бланк заказа'!E30</f>
        <v>0</v>
      </c>
      <c r="F4" s="6">
        <f>'Бланк заказа'!H30</f>
        <v>0</v>
      </c>
      <c r="G4" s="9">
        <f>IF('Бланк заказа'!C30=1,'Бланк заказа'!P26,0)</f>
        <v>0</v>
      </c>
      <c r="H4" s="9">
        <f>IF('Бланк заказа'!D30=1,'Бланк заказа'!P26,0)</f>
        <v>0</v>
      </c>
      <c r="I4" s="9">
        <f>IF('Бланк заказа'!F30=1,'Бланк заказа'!P26,0)</f>
        <v>0</v>
      </c>
      <c r="J4" s="9">
        <f>IF('Бланк заказа'!G30=1,'Бланк заказа'!P26,0)</f>
        <v>0</v>
      </c>
      <c r="K4" s="4">
        <f>'Бланк заказа'!I30</f>
        <v>0</v>
      </c>
      <c r="L4" s="4">
        <f>'Бланк заказа'!J30</f>
        <v>0</v>
      </c>
      <c r="M4" s="4">
        <f>'Бланк заказа'!L30</f>
        <v>0</v>
      </c>
      <c r="N4" s="4">
        <f>'Бланк заказа'!M30</f>
        <v>0</v>
      </c>
      <c r="O4" s="10">
        <f>'Бланк заказа'!P30</f>
        <v>0</v>
      </c>
    </row>
    <row r="5" spans="1:15" s="16" customFormat="1" x14ac:dyDescent="0.25">
      <c r="A5" s="25">
        <f>'Бланк заказа'!A31</f>
        <v>3</v>
      </c>
      <c r="B5" s="4">
        <f>IF('Бланк заказа'!B31,'Бланк заказа'!C22,0)</f>
        <v>0</v>
      </c>
      <c r="C5" s="4">
        <f>IF('Бланк заказа'!B31,'Бланк заказа'!P25,0)</f>
        <v>0</v>
      </c>
      <c r="D5" s="6">
        <f>'Бланк заказа'!B31</f>
        <v>0</v>
      </c>
      <c r="E5" s="6">
        <f>'Бланк заказа'!E31</f>
        <v>0</v>
      </c>
      <c r="F5" s="6">
        <f>'Бланк заказа'!H31</f>
        <v>0</v>
      </c>
      <c r="G5" s="9">
        <f>IF('Бланк заказа'!C31=1,'Бланк заказа'!P26,0)</f>
        <v>0</v>
      </c>
      <c r="H5" s="9">
        <f>IF('Бланк заказа'!D31=1,'Бланк заказа'!P26,0)</f>
        <v>0</v>
      </c>
      <c r="I5" s="9">
        <f>IF('Бланк заказа'!F31=1,'Бланк заказа'!P26,0)</f>
        <v>0</v>
      </c>
      <c r="J5" s="9">
        <f>IF('Бланк заказа'!G31=1,'Бланк заказа'!P26,0)</f>
        <v>0</v>
      </c>
      <c r="K5" s="4">
        <f>'Бланк заказа'!I31</f>
        <v>0</v>
      </c>
      <c r="L5" s="4">
        <f>'Бланк заказа'!J31</f>
        <v>0</v>
      </c>
      <c r="M5" s="4">
        <f>'Бланк заказа'!L31</f>
        <v>0</v>
      </c>
      <c r="N5" s="4">
        <f>'Бланк заказа'!M31</f>
        <v>0</v>
      </c>
      <c r="O5" s="10">
        <f>'Бланк заказа'!P31</f>
        <v>0</v>
      </c>
    </row>
    <row r="6" spans="1:15" s="16" customFormat="1" x14ac:dyDescent="0.25">
      <c r="A6" s="25">
        <f>'Бланк заказа'!A32</f>
        <v>4</v>
      </c>
      <c r="B6" s="4">
        <f>IF('Бланк заказа'!B32,'Бланк заказа'!C22,0)</f>
        <v>0</v>
      </c>
      <c r="C6" s="4">
        <f>IF('Бланк заказа'!B32,'Бланк заказа'!P25,0)</f>
        <v>0</v>
      </c>
      <c r="D6" s="6">
        <f>'Бланк заказа'!B32</f>
        <v>0</v>
      </c>
      <c r="E6" s="6">
        <f>'Бланк заказа'!E32</f>
        <v>0</v>
      </c>
      <c r="F6" s="6">
        <f>'Бланк заказа'!H32</f>
        <v>0</v>
      </c>
      <c r="G6" s="9">
        <f>IF('Бланк заказа'!C32=1,'Бланк заказа'!P26,0)</f>
        <v>0</v>
      </c>
      <c r="H6" s="9">
        <f>IF('Бланк заказа'!D32=1,'Бланк заказа'!P26,0)</f>
        <v>0</v>
      </c>
      <c r="I6" s="9">
        <f>IF('Бланк заказа'!F32=1,'Бланк заказа'!P26,0)</f>
        <v>0</v>
      </c>
      <c r="J6" s="9">
        <f>IF('Бланк заказа'!G32=1,'Бланк заказа'!P26,0)</f>
        <v>0</v>
      </c>
      <c r="K6" s="4">
        <f>'Бланк заказа'!I32</f>
        <v>0</v>
      </c>
      <c r="L6" s="4">
        <f>'Бланк заказа'!J32</f>
        <v>0</v>
      </c>
      <c r="M6" s="4">
        <f>'Бланк заказа'!L32</f>
        <v>0</v>
      </c>
      <c r="N6" s="4">
        <f>'Бланк заказа'!M32</f>
        <v>0</v>
      </c>
      <c r="O6" s="10">
        <f>'Бланк заказа'!P32</f>
        <v>0</v>
      </c>
    </row>
    <row r="7" spans="1:15" s="16" customFormat="1" x14ac:dyDescent="0.25">
      <c r="A7" s="25">
        <f>'Бланк заказа'!A33</f>
        <v>5</v>
      </c>
      <c r="B7" s="4">
        <f>IF('Бланк заказа'!B33,'Бланк заказа'!C22,0)</f>
        <v>0</v>
      </c>
      <c r="C7" s="4">
        <f>IF('Бланк заказа'!B33,'Бланк заказа'!P25,0)</f>
        <v>0</v>
      </c>
      <c r="D7" s="6">
        <f>'Бланк заказа'!B33</f>
        <v>0</v>
      </c>
      <c r="E7" s="6">
        <f>'Бланк заказа'!E33</f>
        <v>0</v>
      </c>
      <c r="F7" s="6">
        <f>'Бланк заказа'!H33</f>
        <v>0</v>
      </c>
      <c r="G7" s="9">
        <f>IF('Бланк заказа'!C33=1,'Бланк заказа'!P26,0)</f>
        <v>0</v>
      </c>
      <c r="H7" s="9">
        <f>IF('Бланк заказа'!D33=1,'Бланк заказа'!P26,0)</f>
        <v>0</v>
      </c>
      <c r="I7" s="9">
        <f>IF('Бланк заказа'!F33=1,'Бланк заказа'!P26,0)</f>
        <v>0</v>
      </c>
      <c r="J7" s="9">
        <f>IF('Бланк заказа'!G33=1,'Бланк заказа'!P26,0)</f>
        <v>0</v>
      </c>
      <c r="K7" s="4">
        <f>'Бланк заказа'!I33</f>
        <v>0</v>
      </c>
      <c r="L7" s="4">
        <f>'Бланк заказа'!J33</f>
        <v>0</v>
      </c>
      <c r="M7" s="4">
        <f>'Бланк заказа'!L33</f>
        <v>0</v>
      </c>
      <c r="N7" s="4">
        <f>'Бланк заказа'!M33</f>
        <v>0</v>
      </c>
      <c r="O7" s="10">
        <f>'Бланк заказа'!P33</f>
        <v>0</v>
      </c>
    </row>
    <row r="8" spans="1:15" s="16" customFormat="1" x14ac:dyDescent="0.25">
      <c r="A8" s="25">
        <f>'Бланк заказа'!A34</f>
        <v>6</v>
      </c>
      <c r="B8" s="4">
        <f>IF('Бланк заказа'!B34,'Бланк заказа'!C22,0)</f>
        <v>0</v>
      </c>
      <c r="C8" s="4">
        <f>IF('Бланк заказа'!B34,'Бланк заказа'!P25,0)</f>
        <v>0</v>
      </c>
      <c r="D8" s="6">
        <f>'Бланк заказа'!B34</f>
        <v>0</v>
      </c>
      <c r="E8" s="6">
        <f>'Бланк заказа'!E34</f>
        <v>0</v>
      </c>
      <c r="F8" s="6">
        <f>'Бланк заказа'!H34</f>
        <v>0</v>
      </c>
      <c r="G8" s="9">
        <f>IF('Бланк заказа'!C34=1,'Бланк заказа'!P26,0)</f>
        <v>0</v>
      </c>
      <c r="H8" s="9">
        <f>IF('Бланк заказа'!D34=1,'Бланк заказа'!P26,0)</f>
        <v>0</v>
      </c>
      <c r="I8" s="9">
        <f>IF('Бланк заказа'!F34=1,'Бланк заказа'!P26,0)</f>
        <v>0</v>
      </c>
      <c r="J8" s="9">
        <f>IF('Бланк заказа'!G34=1,'Бланк заказа'!P26,0)</f>
        <v>0</v>
      </c>
      <c r="K8" s="4">
        <f>'Бланк заказа'!I34</f>
        <v>0</v>
      </c>
      <c r="L8" s="4">
        <f>'Бланк заказа'!J34</f>
        <v>0</v>
      </c>
      <c r="M8" s="4">
        <f>'Бланк заказа'!L34</f>
        <v>0</v>
      </c>
      <c r="N8" s="4">
        <f>'Бланк заказа'!M34</f>
        <v>0</v>
      </c>
      <c r="O8" s="10">
        <f>'Бланк заказа'!P34</f>
        <v>0</v>
      </c>
    </row>
    <row r="9" spans="1:15" s="16" customFormat="1" x14ac:dyDescent="0.25">
      <c r="A9" s="25">
        <f>'Бланк заказа'!A35</f>
        <v>7</v>
      </c>
      <c r="B9" s="4">
        <f>IF('Бланк заказа'!B35,'Бланк заказа'!C22,0)</f>
        <v>0</v>
      </c>
      <c r="C9" s="4">
        <f>IF('Бланк заказа'!B35,'Бланк заказа'!P25,0)</f>
        <v>0</v>
      </c>
      <c r="D9" s="6">
        <f>'Бланк заказа'!B35</f>
        <v>0</v>
      </c>
      <c r="E9" s="6">
        <f>'Бланк заказа'!E35</f>
        <v>0</v>
      </c>
      <c r="F9" s="6">
        <f>'Бланк заказа'!H35</f>
        <v>0</v>
      </c>
      <c r="G9" s="9">
        <f>IF('Бланк заказа'!C35=1,'Бланк заказа'!P26,0)</f>
        <v>0</v>
      </c>
      <c r="H9" s="9">
        <f>IF('Бланк заказа'!D35=1,'Бланк заказа'!P26,0)</f>
        <v>0</v>
      </c>
      <c r="I9" s="9">
        <f>IF('Бланк заказа'!F35=1,'Бланк заказа'!P26,0)</f>
        <v>0</v>
      </c>
      <c r="J9" s="9">
        <f>IF('Бланк заказа'!G35=1,'Бланк заказа'!P26,0)</f>
        <v>0</v>
      </c>
      <c r="K9" s="4">
        <f>'Бланк заказа'!I35</f>
        <v>0</v>
      </c>
      <c r="L9" s="4">
        <f>'Бланк заказа'!J35</f>
        <v>0</v>
      </c>
      <c r="M9" s="4">
        <f>'Бланк заказа'!L35</f>
        <v>0</v>
      </c>
      <c r="N9" s="4">
        <f>'Бланк заказа'!M35</f>
        <v>0</v>
      </c>
      <c r="O9" s="10">
        <f>'Бланк заказа'!P35</f>
        <v>0</v>
      </c>
    </row>
    <row r="10" spans="1:15" s="16" customFormat="1" x14ac:dyDescent="0.25">
      <c r="A10" s="25">
        <f>'Бланк заказа'!A36</f>
        <v>8</v>
      </c>
      <c r="B10" s="4">
        <f>IF('Бланк заказа'!B36,'Бланк заказа'!C22,0)</f>
        <v>0</v>
      </c>
      <c r="C10" s="4">
        <f>IF('Бланк заказа'!B36,'Бланк заказа'!P25,0)</f>
        <v>0</v>
      </c>
      <c r="D10" s="6">
        <f>'Бланк заказа'!B36</f>
        <v>0</v>
      </c>
      <c r="E10" s="6">
        <f>'Бланк заказа'!E36</f>
        <v>0</v>
      </c>
      <c r="F10" s="6">
        <f>'Бланк заказа'!H36</f>
        <v>0</v>
      </c>
      <c r="G10" s="9">
        <f>IF('Бланк заказа'!C36=1,'Бланк заказа'!P26,0)</f>
        <v>0</v>
      </c>
      <c r="H10" s="9">
        <f>IF('Бланк заказа'!D36=1,'Бланк заказа'!P26,0)</f>
        <v>0</v>
      </c>
      <c r="I10" s="9">
        <f>IF('Бланк заказа'!F36=1,'Бланк заказа'!P26,0)</f>
        <v>0</v>
      </c>
      <c r="J10" s="9">
        <f>IF('Бланк заказа'!G36=1,'Бланк заказа'!P26,0)</f>
        <v>0</v>
      </c>
      <c r="K10" s="4">
        <f>'Бланк заказа'!I36</f>
        <v>0</v>
      </c>
      <c r="L10" s="4">
        <f>'Бланк заказа'!J36</f>
        <v>0</v>
      </c>
      <c r="M10" s="4">
        <f>'Бланк заказа'!L36</f>
        <v>0</v>
      </c>
      <c r="N10" s="4">
        <f>'Бланк заказа'!M36</f>
        <v>0</v>
      </c>
      <c r="O10" s="10">
        <f>'Бланк заказа'!P36</f>
        <v>0</v>
      </c>
    </row>
    <row r="11" spans="1:15" s="16" customFormat="1" x14ac:dyDescent="0.25">
      <c r="A11" s="25">
        <f>'Бланк заказа'!A37</f>
        <v>9</v>
      </c>
      <c r="B11" s="4">
        <f>IF('Бланк заказа'!B37,'Бланк заказа'!C22,0)</f>
        <v>0</v>
      </c>
      <c r="C11" s="4">
        <f>IF('Бланк заказа'!B37,'Бланк заказа'!P25,0)</f>
        <v>0</v>
      </c>
      <c r="D11" s="6">
        <f>'Бланк заказа'!B37</f>
        <v>0</v>
      </c>
      <c r="E11" s="6">
        <f>'Бланк заказа'!E37</f>
        <v>0</v>
      </c>
      <c r="F11" s="6">
        <f>'Бланк заказа'!H37</f>
        <v>0</v>
      </c>
      <c r="G11" s="9">
        <f>IF('Бланк заказа'!C37=1,'Бланк заказа'!P26,0)</f>
        <v>0</v>
      </c>
      <c r="H11" s="9">
        <f>IF('Бланк заказа'!D37=1,'Бланк заказа'!P26,0)</f>
        <v>0</v>
      </c>
      <c r="I11" s="9">
        <f>IF('Бланк заказа'!F37=1,'Бланк заказа'!P26,0)</f>
        <v>0</v>
      </c>
      <c r="J11" s="9">
        <f>IF('Бланк заказа'!G37=1,'Бланк заказа'!P26,0)</f>
        <v>0</v>
      </c>
      <c r="K11" s="4">
        <f>'Бланк заказа'!I37</f>
        <v>0</v>
      </c>
      <c r="L11" s="4">
        <f>'Бланк заказа'!J37</f>
        <v>0</v>
      </c>
      <c r="M11" s="4">
        <f>'Бланк заказа'!L37</f>
        <v>0</v>
      </c>
      <c r="N11" s="4">
        <f>'Бланк заказа'!M37</f>
        <v>0</v>
      </c>
      <c r="O11" s="10">
        <f>'Бланк заказа'!P37</f>
        <v>0</v>
      </c>
    </row>
    <row r="12" spans="1:15" s="16" customFormat="1" x14ac:dyDescent="0.25">
      <c r="A12" s="25">
        <f>'Бланк заказа'!A38</f>
        <v>10</v>
      </c>
      <c r="B12" s="4">
        <f>IF('Бланк заказа'!B38,'Бланк заказа'!C22,0)</f>
        <v>0</v>
      </c>
      <c r="C12" s="4">
        <f>IF('Бланк заказа'!B38,'Бланк заказа'!P25,0)</f>
        <v>0</v>
      </c>
      <c r="D12" s="6">
        <f>'Бланк заказа'!B38</f>
        <v>0</v>
      </c>
      <c r="E12" s="6">
        <f>'Бланк заказа'!E38</f>
        <v>0</v>
      </c>
      <c r="F12" s="6">
        <f>'Бланк заказа'!H38</f>
        <v>0</v>
      </c>
      <c r="G12" s="9">
        <f>IF('Бланк заказа'!C38=1,'Бланк заказа'!P26,0)</f>
        <v>0</v>
      </c>
      <c r="H12" s="9">
        <f>IF('Бланк заказа'!D38=1,'Бланк заказа'!P26,0)</f>
        <v>0</v>
      </c>
      <c r="I12" s="9">
        <f>IF('Бланк заказа'!F38=1,'Бланк заказа'!P26,0)</f>
        <v>0</v>
      </c>
      <c r="J12" s="9">
        <f>IF('Бланк заказа'!G38=1,'Бланк заказа'!P26,0)</f>
        <v>0</v>
      </c>
      <c r="K12" s="4">
        <f>'Бланк заказа'!I38</f>
        <v>0</v>
      </c>
      <c r="L12" s="4">
        <f>'Бланк заказа'!J38</f>
        <v>0</v>
      </c>
      <c r="M12" s="4">
        <f>'Бланк заказа'!L38</f>
        <v>0</v>
      </c>
      <c r="N12" s="4">
        <f>'Бланк заказа'!M38</f>
        <v>0</v>
      </c>
      <c r="O12" s="10">
        <f>'Бланк заказа'!P38</f>
        <v>0</v>
      </c>
    </row>
    <row r="13" spans="1:15" s="16" customFormat="1" x14ac:dyDescent="0.25">
      <c r="A13" s="25">
        <f>'Бланк заказа'!A39</f>
        <v>11</v>
      </c>
      <c r="B13" s="4">
        <f>IF('Бланк заказа'!B39,'Бланк заказа'!C22,0)</f>
        <v>0</v>
      </c>
      <c r="C13" s="4">
        <f>IF('Бланк заказа'!B39,'Бланк заказа'!P25,0)</f>
        <v>0</v>
      </c>
      <c r="D13" s="6">
        <f>'Бланк заказа'!B39</f>
        <v>0</v>
      </c>
      <c r="E13" s="6">
        <f>'Бланк заказа'!E39</f>
        <v>0</v>
      </c>
      <c r="F13" s="6">
        <f>'Бланк заказа'!H39</f>
        <v>0</v>
      </c>
      <c r="G13" s="9">
        <f>IF('Бланк заказа'!C39=1,'Бланк заказа'!P26,0)</f>
        <v>0</v>
      </c>
      <c r="H13" s="9">
        <f>IF('Бланк заказа'!D39=1,'Бланк заказа'!P26,0)</f>
        <v>0</v>
      </c>
      <c r="I13" s="9">
        <f>IF('Бланк заказа'!F39=1,'Бланк заказа'!P26,0)</f>
        <v>0</v>
      </c>
      <c r="J13" s="9">
        <f>IF('Бланк заказа'!G39=1,'Бланк заказа'!P26,0)</f>
        <v>0</v>
      </c>
      <c r="K13" s="4">
        <f>'Бланк заказа'!I39</f>
        <v>0</v>
      </c>
      <c r="L13" s="4">
        <f>'Бланк заказа'!J39</f>
        <v>0</v>
      </c>
      <c r="M13" s="4">
        <f>'Бланк заказа'!L39</f>
        <v>0</v>
      </c>
      <c r="N13" s="4">
        <f>'Бланк заказа'!M39</f>
        <v>0</v>
      </c>
      <c r="O13" s="10">
        <f>'Бланк заказа'!P39</f>
        <v>0</v>
      </c>
    </row>
    <row r="14" spans="1:15" s="16" customFormat="1" x14ac:dyDescent="0.25">
      <c r="A14" s="25">
        <f>'Бланк заказа'!A40</f>
        <v>12</v>
      </c>
      <c r="B14" s="4">
        <f>IF('Бланк заказа'!B40,'Бланк заказа'!C22,0)</f>
        <v>0</v>
      </c>
      <c r="C14" s="4">
        <f>IF('Бланк заказа'!B40,'Бланк заказа'!P25,0)</f>
        <v>0</v>
      </c>
      <c r="D14" s="6">
        <f>'Бланк заказа'!B40</f>
        <v>0</v>
      </c>
      <c r="E14" s="6">
        <f>'Бланк заказа'!E40</f>
        <v>0</v>
      </c>
      <c r="F14" s="6">
        <f>'Бланк заказа'!H40</f>
        <v>0</v>
      </c>
      <c r="G14" s="9">
        <f>IF('Бланк заказа'!C40=1,'Бланк заказа'!P26,0)</f>
        <v>0</v>
      </c>
      <c r="H14" s="9">
        <f>IF('Бланк заказа'!D40=1,'Бланк заказа'!P26,0)</f>
        <v>0</v>
      </c>
      <c r="I14" s="9">
        <f>IF('Бланк заказа'!F40=1,'Бланк заказа'!P26,0)</f>
        <v>0</v>
      </c>
      <c r="J14" s="9">
        <f>IF('Бланк заказа'!G40=1,'Бланк заказа'!P26,0)</f>
        <v>0</v>
      </c>
      <c r="K14" s="4">
        <f>'Бланк заказа'!I40</f>
        <v>0</v>
      </c>
      <c r="L14" s="4">
        <f>'Бланк заказа'!J40</f>
        <v>0</v>
      </c>
      <c r="M14" s="4">
        <f>'Бланк заказа'!L40</f>
        <v>0</v>
      </c>
      <c r="N14" s="4">
        <f>'Бланк заказа'!M40</f>
        <v>0</v>
      </c>
      <c r="O14" s="10">
        <f>'Бланк заказа'!P40</f>
        <v>0</v>
      </c>
    </row>
    <row r="15" spans="1:15" s="16" customFormat="1" x14ac:dyDescent="0.25">
      <c r="A15" s="25">
        <f>'Бланк заказа'!A41</f>
        <v>13</v>
      </c>
      <c r="B15" s="4">
        <f>IF('Бланк заказа'!B41,'Бланк заказа'!C22,0)</f>
        <v>0</v>
      </c>
      <c r="C15" s="4">
        <f>IF('Бланк заказа'!B41,'Бланк заказа'!P25,0)</f>
        <v>0</v>
      </c>
      <c r="D15" s="6">
        <f>'Бланк заказа'!B41</f>
        <v>0</v>
      </c>
      <c r="E15" s="6">
        <f>'Бланк заказа'!E41</f>
        <v>0</v>
      </c>
      <c r="F15" s="6">
        <f>'Бланк заказа'!H41</f>
        <v>0</v>
      </c>
      <c r="G15" s="9">
        <f>IF('Бланк заказа'!C41=1,'Бланк заказа'!P26,0)</f>
        <v>0</v>
      </c>
      <c r="H15" s="9">
        <f>IF('Бланк заказа'!D41=1,'Бланк заказа'!P26,0)</f>
        <v>0</v>
      </c>
      <c r="I15" s="9">
        <f>IF('Бланк заказа'!F41=1,'Бланк заказа'!P26,0)</f>
        <v>0</v>
      </c>
      <c r="J15" s="9">
        <f>IF('Бланк заказа'!G41=1,'Бланк заказа'!P26,0)</f>
        <v>0</v>
      </c>
      <c r="K15" s="4">
        <f>'Бланк заказа'!I41</f>
        <v>0</v>
      </c>
      <c r="L15" s="4">
        <f>'Бланк заказа'!J41</f>
        <v>0</v>
      </c>
      <c r="M15" s="4">
        <f>'Бланк заказа'!L41</f>
        <v>0</v>
      </c>
      <c r="N15" s="4">
        <f>'Бланк заказа'!M41</f>
        <v>0</v>
      </c>
      <c r="O15" s="10">
        <f>'Бланк заказа'!P41</f>
        <v>0</v>
      </c>
    </row>
    <row r="16" spans="1:15" s="16" customFormat="1" x14ac:dyDescent="0.25">
      <c r="A16" s="25">
        <f>'Бланк заказа'!A42</f>
        <v>14</v>
      </c>
      <c r="B16" s="4">
        <f>IF('Бланк заказа'!B42,'Бланк заказа'!C22,0)</f>
        <v>0</v>
      </c>
      <c r="C16" s="4">
        <f>IF('Бланк заказа'!B42,'Бланк заказа'!P25,0)</f>
        <v>0</v>
      </c>
      <c r="D16" s="6">
        <f>'Бланк заказа'!B42</f>
        <v>0</v>
      </c>
      <c r="E16" s="6">
        <f>'Бланк заказа'!E42</f>
        <v>0</v>
      </c>
      <c r="F16" s="6">
        <f>'Бланк заказа'!H42</f>
        <v>0</v>
      </c>
      <c r="G16" s="9">
        <f>IF('Бланк заказа'!C42=1,'Бланк заказа'!P26,0)</f>
        <v>0</v>
      </c>
      <c r="H16" s="9">
        <f>IF('Бланк заказа'!D42=1,'Бланк заказа'!P26,0)</f>
        <v>0</v>
      </c>
      <c r="I16" s="9">
        <f>IF('Бланк заказа'!F42=1,'Бланк заказа'!P26,0)</f>
        <v>0</v>
      </c>
      <c r="J16" s="9">
        <f>IF('Бланк заказа'!G42=1,'Бланк заказа'!P26,0)</f>
        <v>0</v>
      </c>
      <c r="K16" s="4">
        <f>'Бланк заказа'!I42</f>
        <v>0</v>
      </c>
      <c r="L16" s="4">
        <f>'Бланк заказа'!J42</f>
        <v>0</v>
      </c>
      <c r="M16" s="4">
        <f>'Бланк заказа'!L42</f>
        <v>0</v>
      </c>
      <c r="N16" s="4">
        <f>'Бланк заказа'!M42</f>
        <v>0</v>
      </c>
      <c r="O16" s="10">
        <f>'Бланк заказа'!P42</f>
        <v>0</v>
      </c>
    </row>
    <row r="17" spans="1:15" s="16" customFormat="1" x14ac:dyDescent="0.25">
      <c r="A17" s="25">
        <f>'Бланк заказа'!A43</f>
        <v>15</v>
      </c>
      <c r="B17" s="4">
        <f>IF('Бланк заказа'!B43,'Бланк заказа'!C22,0)</f>
        <v>0</v>
      </c>
      <c r="C17" s="4">
        <f>IF('Бланк заказа'!B43,'Бланк заказа'!P25,0)</f>
        <v>0</v>
      </c>
      <c r="D17" s="6">
        <f>'Бланк заказа'!B43</f>
        <v>0</v>
      </c>
      <c r="E17" s="6">
        <f>'Бланк заказа'!E43</f>
        <v>0</v>
      </c>
      <c r="F17" s="6">
        <f>'Бланк заказа'!H43</f>
        <v>0</v>
      </c>
      <c r="G17" s="9">
        <f>IF('Бланк заказа'!C43=1,'Бланк заказа'!P26,0)</f>
        <v>0</v>
      </c>
      <c r="H17" s="9">
        <f>IF('Бланк заказа'!D43=1,'Бланк заказа'!P26,0)</f>
        <v>0</v>
      </c>
      <c r="I17" s="9">
        <f>IF('Бланк заказа'!F43=1,'Бланк заказа'!P26,0)</f>
        <v>0</v>
      </c>
      <c r="J17" s="9">
        <f>IF('Бланк заказа'!G43=1,'Бланк заказа'!P26,0)</f>
        <v>0</v>
      </c>
      <c r="K17" s="4">
        <f>'Бланк заказа'!I43</f>
        <v>0</v>
      </c>
      <c r="L17" s="4">
        <f>'Бланк заказа'!J43</f>
        <v>0</v>
      </c>
      <c r="M17" s="4">
        <f>'Бланк заказа'!L43</f>
        <v>0</v>
      </c>
      <c r="N17" s="4">
        <f>'Бланк заказа'!M43</f>
        <v>0</v>
      </c>
      <c r="O17" s="10">
        <f>'Бланк заказа'!P43</f>
        <v>0</v>
      </c>
    </row>
    <row r="18" spans="1:15" s="16" customFormat="1" x14ac:dyDescent="0.25">
      <c r="A18" s="25">
        <f>'Бланк заказа'!A44</f>
        <v>16</v>
      </c>
      <c r="B18" s="4">
        <f>IF('Бланк заказа'!B44,'Бланк заказа'!C22,0)</f>
        <v>0</v>
      </c>
      <c r="C18" s="4">
        <f>IF('Бланк заказа'!B44,'Бланк заказа'!P25,0)</f>
        <v>0</v>
      </c>
      <c r="D18" s="6">
        <f>'Бланк заказа'!B44</f>
        <v>0</v>
      </c>
      <c r="E18" s="6">
        <f>'Бланк заказа'!E44</f>
        <v>0</v>
      </c>
      <c r="F18" s="6">
        <f>'Бланк заказа'!H44</f>
        <v>0</v>
      </c>
      <c r="G18" s="9">
        <f>IF('Бланк заказа'!C44=1,'Бланк заказа'!P26,0)</f>
        <v>0</v>
      </c>
      <c r="H18" s="9">
        <f>IF('Бланк заказа'!D44=1,'Бланк заказа'!P26,0)</f>
        <v>0</v>
      </c>
      <c r="I18" s="9">
        <f>IF('Бланк заказа'!F44=1,'Бланк заказа'!P26,0)</f>
        <v>0</v>
      </c>
      <c r="J18" s="9">
        <f>IF('Бланк заказа'!G44=1,'Бланк заказа'!P26,0)</f>
        <v>0</v>
      </c>
      <c r="K18" s="4">
        <f>'Бланк заказа'!I44</f>
        <v>0</v>
      </c>
      <c r="L18" s="4">
        <f>'Бланк заказа'!J44</f>
        <v>0</v>
      </c>
      <c r="M18" s="4">
        <f>'Бланк заказа'!L44</f>
        <v>0</v>
      </c>
      <c r="N18" s="4">
        <f>'Бланк заказа'!M44</f>
        <v>0</v>
      </c>
      <c r="O18" s="10">
        <f>'Бланк заказа'!P44</f>
        <v>0</v>
      </c>
    </row>
    <row r="19" spans="1:15" s="16" customFormat="1" x14ac:dyDescent="0.25">
      <c r="A19" s="25">
        <f>'Бланк заказа'!A45</f>
        <v>17</v>
      </c>
      <c r="B19" s="4">
        <f>IF('Бланк заказа'!B45,'Бланк заказа'!C22,0)</f>
        <v>0</v>
      </c>
      <c r="C19" s="4">
        <f>IF('Бланк заказа'!B45,'Бланк заказа'!P25,0)</f>
        <v>0</v>
      </c>
      <c r="D19" s="6">
        <f>'Бланк заказа'!B45</f>
        <v>0</v>
      </c>
      <c r="E19" s="6">
        <f>'Бланк заказа'!E45</f>
        <v>0</v>
      </c>
      <c r="F19" s="6">
        <f>'Бланк заказа'!H45</f>
        <v>0</v>
      </c>
      <c r="G19" s="9">
        <f>IF('Бланк заказа'!C45=1,'Бланк заказа'!P26,0)</f>
        <v>0</v>
      </c>
      <c r="H19" s="9">
        <f>IF('Бланк заказа'!D45=1,'Бланк заказа'!P26,0)</f>
        <v>0</v>
      </c>
      <c r="I19" s="9">
        <f>IF('Бланк заказа'!F45=1,'Бланк заказа'!P26,0)</f>
        <v>0</v>
      </c>
      <c r="J19" s="9">
        <f>IF('Бланк заказа'!G45=1,'Бланк заказа'!P26,0)</f>
        <v>0</v>
      </c>
      <c r="K19" s="4">
        <f>'Бланк заказа'!I45</f>
        <v>0</v>
      </c>
      <c r="L19" s="4">
        <f>'Бланк заказа'!J45</f>
        <v>0</v>
      </c>
      <c r="M19" s="4">
        <f>'Бланк заказа'!L45</f>
        <v>0</v>
      </c>
      <c r="N19" s="4">
        <f>'Бланк заказа'!M45</f>
        <v>0</v>
      </c>
      <c r="O19" s="10">
        <f>'Бланк заказа'!P45</f>
        <v>0</v>
      </c>
    </row>
    <row r="20" spans="1:15" s="16" customFormat="1" x14ac:dyDescent="0.25">
      <c r="A20" s="25">
        <f>'Бланк заказа'!A46</f>
        <v>18</v>
      </c>
      <c r="B20" s="4">
        <f>IF('Бланк заказа'!B46,'Бланк заказа'!C22,0)</f>
        <v>0</v>
      </c>
      <c r="C20" s="4">
        <f>IF('Бланк заказа'!B46,'Бланк заказа'!P25,0)</f>
        <v>0</v>
      </c>
      <c r="D20" s="6">
        <f>'Бланк заказа'!B46</f>
        <v>0</v>
      </c>
      <c r="E20" s="6">
        <f>'Бланк заказа'!E46</f>
        <v>0</v>
      </c>
      <c r="F20" s="6">
        <f>'Бланк заказа'!H46</f>
        <v>0</v>
      </c>
      <c r="G20" s="9">
        <f>IF('Бланк заказа'!C46=1,'Бланк заказа'!P26,0)</f>
        <v>0</v>
      </c>
      <c r="H20" s="9">
        <f>IF('Бланк заказа'!D46=1,'Бланк заказа'!P26,0)</f>
        <v>0</v>
      </c>
      <c r="I20" s="9">
        <f>IF('Бланк заказа'!F46=1,'Бланк заказа'!P26,0)</f>
        <v>0</v>
      </c>
      <c r="J20" s="9">
        <f>IF('Бланк заказа'!G46=1,'Бланк заказа'!P26,0)</f>
        <v>0</v>
      </c>
      <c r="K20" s="4">
        <f>'Бланк заказа'!I46</f>
        <v>0</v>
      </c>
      <c r="L20" s="4">
        <f>'Бланк заказа'!J46</f>
        <v>0</v>
      </c>
      <c r="M20" s="4">
        <f>'Бланк заказа'!L46</f>
        <v>0</v>
      </c>
      <c r="N20" s="4">
        <f>'Бланк заказа'!M46</f>
        <v>0</v>
      </c>
      <c r="O20" s="10">
        <f>'Бланк заказа'!P46</f>
        <v>0</v>
      </c>
    </row>
    <row r="21" spans="1:15" s="16" customFormat="1" x14ac:dyDescent="0.25">
      <c r="A21" s="25">
        <f>'Бланк заказа'!A47</f>
        <v>19</v>
      </c>
      <c r="B21" s="4">
        <f>IF('Бланк заказа'!B47,'Бланк заказа'!C22,0)</f>
        <v>0</v>
      </c>
      <c r="C21" s="4">
        <f>IF('Бланк заказа'!B47,'Бланк заказа'!P25,0)</f>
        <v>0</v>
      </c>
      <c r="D21" s="6">
        <f>'Бланк заказа'!B47</f>
        <v>0</v>
      </c>
      <c r="E21" s="6">
        <f>'Бланк заказа'!E47</f>
        <v>0</v>
      </c>
      <c r="F21" s="6">
        <f>'Бланк заказа'!H47</f>
        <v>0</v>
      </c>
      <c r="G21" s="9">
        <f>IF('Бланк заказа'!C47=1,'Бланк заказа'!P26,0)</f>
        <v>0</v>
      </c>
      <c r="H21" s="9">
        <f>IF('Бланк заказа'!D47=1,'Бланк заказа'!P26,0)</f>
        <v>0</v>
      </c>
      <c r="I21" s="9">
        <f>IF('Бланк заказа'!F47=1,'Бланк заказа'!P26,0)</f>
        <v>0</v>
      </c>
      <c r="J21" s="9">
        <f>IF('Бланк заказа'!G47=1,'Бланк заказа'!P26,0)</f>
        <v>0</v>
      </c>
      <c r="K21" s="4">
        <f>'Бланк заказа'!I47</f>
        <v>0</v>
      </c>
      <c r="L21" s="4">
        <f>'Бланк заказа'!J47</f>
        <v>0</v>
      </c>
      <c r="M21" s="4">
        <f>'Бланк заказа'!L47</f>
        <v>0</v>
      </c>
      <c r="N21" s="4">
        <f>'Бланк заказа'!M47</f>
        <v>0</v>
      </c>
      <c r="O21" s="10">
        <f>'Бланк заказа'!P47</f>
        <v>0</v>
      </c>
    </row>
    <row r="22" spans="1:15" s="16" customFormat="1" x14ac:dyDescent="0.25">
      <c r="A22" s="25">
        <f>'Бланк заказа'!A48</f>
        <v>20</v>
      </c>
      <c r="B22" s="4">
        <f>IF('Бланк заказа'!B48,'Бланк заказа'!C22,0)</f>
        <v>0</v>
      </c>
      <c r="C22" s="4">
        <f>IF('Бланк заказа'!B48,'Бланк заказа'!P25,0)</f>
        <v>0</v>
      </c>
      <c r="D22" s="6">
        <f>'Бланк заказа'!B48</f>
        <v>0</v>
      </c>
      <c r="E22" s="6">
        <f>'Бланк заказа'!E48</f>
        <v>0</v>
      </c>
      <c r="F22" s="6">
        <f>'Бланк заказа'!H48</f>
        <v>0</v>
      </c>
      <c r="G22" s="9">
        <f>IF('Бланк заказа'!C48=1,'Бланк заказа'!P26,0)</f>
        <v>0</v>
      </c>
      <c r="H22" s="9">
        <f>IF('Бланк заказа'!D48=1,'Бланк заказа'!P26,0)</f>
        <v>0</v>
      </c>
      <c r="I22" s="9">
        <f>IF('Бланк заказа'!F48=1,'Бланк заказа'!P26,0)</f>
        <v>0</v>
      </c>
      <c r="J22" s="9">
        <f>IF('Бланк заказа'!G48=1,'Бланк заказа'!P26,0)</f>
        <v>0</v>
      </c>
      <c r="K22" s="4">
        <f>'Бланк заказа'!I48</f>
        <v>0</v>
      </c>
      <c r="L22" s="4">
        <f>'Бланк заказа'!J48</f>
        <v>0</v>
      </c>
      <c r="M22" s="4">
        <f>'Бланк заказа'!L48</f>
        <v>0</v>
      </c>
      <c r="N22" s="4">
        <f>'Бланк заказа'!M48</f>
        <v>0</v>
      </c>
      <c r="O22" s="10">
        <f>'Бланк заказа'!P48</f>
        <v>0</v>
      </c>
    </row>
    <row r="23" spans="1:15" s="16" customFormat="1" x14ac:dyDescent="0.25">
      <c r="A23" s="25">
        <f>'Бланк заказа'!A49</f>
        <v>21</v>
      </c>
      <c r="B23" s="4">
        <f>IF('Бланк заказа'!B49,'Бланк заказа'!C22,0)</f>
        <v>0</v>
      </c>
      <c r="C23" s="4">
        <f>IF('Бланк заказа'!B49,'Бланк заказа'!P25,0)</f>
        <v>0</v>
      </c>
      <c r="D23" s="6">
        <f>'Бланк заказа'!B49</f>
        <v>0</v>
      </c>
      <c r="E23" s="6">
        <f>'Бланк заказа'!E49</f>
        <v>0</v>
      </c>
      <c r="F23" s="6">
        <f>'Бланк заказа'!H49</f>
        <v>0</v>
      </c>
      <c r="G23" s="9">
        <f>IF('Бланк заказа'!C49=1,'Бланк заказа'!P26,0)</f>
        <v>0</v>
      </c>
      <c r="H23" s="9">
        <f>IF('Бланк заказа'!D49=1,'Бланк заказа'!P26,0)</f>
        <v>0</v>
      </c>
      <c r="I23" s="9">
        <f>IF('Бланк заказа'!F49=1,'Бланк заказа'!P26,0)</f>
        <v>0</v>
      </c>
      <c r="J23" s="9">
        <f>IF('Бланк заказа'!G49=1,'Бланк заказа'!P26,0)</f>
        <v>0</v>
      </c>
      <c r="K23" s="4">
        <f>'Бланк заказа'!I49</f>
        <v>0</v>
      </c>
      <c r="L23" s="4">
        <f>'Бланк заказа'!J49</f>
        <v>0</v>
      </c>
      <c r="M23" s="4">
        <f>'Бланк заказа'!L49</f>
        <v>0</v>
      </c>
      <c r="N23" s="4">
        <f>'Бланк заказа'!M49</f>
        <v>0</v>
      </c>
      <c r="O23" s="10">
        <f>'Бланк заказа'!P49</f>
        <v>0</v>
      </c>
    </row>
    <row r="24" spans="1:15" s="16" customFormat="1" x14ac:dyDescent="0.25">
      <c r="A24" s="25">
        <f>'Бланк заказа'!A50</f>
        <v>22</v>
      </c>
      <c r="B24" s="4">
        <f>IF('Бланк заказа'!B50,'Бланк заказа'!C22,0)</f>
        <v>0</v>
      </c>
      <c r="C24" s="4">
        <f>IF('Бланк заказа'!B50,'Бланк заказа'!P25,0)</f>
        <v>0</v>
      </c>
      <c r="D24" s="6">
        <f>'Бланк заказа'!B50</f>
        <v>0</v>
      </c>
      <c r="E24" s="6">
        <f>'Бланк заказа'!E50</f>
        <v>0</v>
      </c>
      <c r="F24" s="6">
        <f>'Бланк заказа'!H50</f>
        <v>0</v>
      </c>
      <c r="G24" s="9">
        <f>IF('Бланк заказа'!C50=1,'Бланк заказа'!P26,0)</f>
        <v>0</v>
      </c>
      <c r="H24" s="9">
        <f>IF('Бланк заказа'!D50=1,'Бланк заказа'!P26,0)</f>
        <v>0</v>
      </c>
      <c r="I24" s="9">
        <f>IF('Бланк заказа'!F50=1,'Бланк заказа'!P26,0)</f>
        <v>0</v>
      </c>
      <c r="J24" s="9">
        <f>IF('Бланк заказа'!G50=1,'Бланк заказа'!P26,0)</f>
        <v>0</v>
      </c>
      <c r="K24" s="4">
        <f>'Бланк заказа'!I50</f>
        <v>0</v>
      </c>
      <c r="L24" s="4">
        <f>'Бланк заказа'!J50</f>
        <v>0</v>
      </c>
      <c r="M24" s="4">
        <f>'Бланк заказа'!L50</f>
        <v>0</v>
      </c>
      <c r="N24" s="4">
        <f>'Бланк заказа'!M50</f>
        <v>0</v>
      </c>
      <c r="O24" s="10">
        <f>'Бланк заказа'!P50</f>
        <v>0</v>
      </c>
    </row>
    <row r="25" spans="1:15" s="16" customFormat="1" x14ac:dyDescent="0.25">
      <c r="A25" s="25">
        <f>'Бланк заказа'!A51</f>
        <v>23</v>
      </c>
      <c r="B25" s="4">
        <f>IF('Бланк заказа'!B51,'Бланк заказа'!C22,0)</f>
        <v>0</v>
      </c>
      <c r="C25" s="4">
        <f>IF('Бланк заказа'!B51,'Бланк заказа'!P25,0)</f>
        <v>0</v>
      </c>
      <c r="D25" s="6">
        <f>'Бланк заказа'!B51</f>
        <v>0</v>
      </c>
      <c r="E25" s="6">
        <f>'Бланк заказа'!E51</f>
        <v>0</v>
      </c>
      <c r="F25" s="6">
        <f>'Бланк заказа'!H51</f>
        <v>0</v>
      </c>
      <c r="G25" s="9">
        <f>IF('Бланк заказа'!C51=1,'Бланк заказа'!P26,0)</f>
        <v>0</v>
      </c>
      <c r="H25" s="9">
        <f>IF('Бланк заказа'!D51=1,'Бланк заказа'!P26,0)</f>
        <v>0</v>
      </c>
      <c r="I25" s="9">
        <f>IF('Бланк заказа'!F51=1,'Бланк заказа'!P26,0)</f>
        <v>0</v>
      </c>
      <c r="J25" s="9">
        <f>IF('Бланк заказа'!G51=1,'Бланк заказа'!P26,0)</f>
        <v>0</v>
      </c>
      <c r="K25" s="4">
        <f>'Бланк заказа'!I51</f>
        <v>0</v>
      </c>
      <c r="L25" s="4">
        <f>'Бланк заказа'!J51</f>
        <v>0</v>
      </c>
      <c r="M25" s="4">
        <f>'Бланк заказа'!L51</f>
        <v>0</v>
      </c>
      <c r="N25" s="4">
        <f>'Бланк заказа'!M51</f>
        <v>0</v>
      </c>
      <c r="O25" s="10">
        <f>'Бланк заказа'!P51</f>
        <v>0</v>
      </c>
    </row>
    <row r="26" spans="1:15" s="16" customFormat="1" x14ac:dyDescent="0.25">
      <c r="A26" s="25">
        <f>'Бланк заказа'!A52</f>
        <v>24</v>
      </c>
      <c r="B26" s="4">
        <f>IF('Бланк заказа'!B52,'Бланк заказа'!C22,0)</f>
        <v>0</v>
      </c>
      <c r="C26" s="4">
        <f>IF('Бланк заказа'!B52,'Бланк заказа'!P25,0)</f>
        <v>0</v>
      </c>
      <c r="D26" s="6">
        <f>'Бланк заказа'!B52</f>
        <v>0</v>
      </c>
      <c r="E26" s="6">
        <f>'Бланк заказа'!E52</f>
        <v>0</v>
      </c>
      <c r="F26" s="6">
        <f>'Бланк заказа'!H52</f>
        <v>0</v>
      </c>
      <c r="G26" s="9">
        <f>IF('Бланк заказа'!C52=1,'Бланк заказа'!P26,0)</f>
        <v>0</v>
      </c>
      <c r="H26" s="9">
        <f>IF('Бланк заказа'!D52=1,'Бланк заказа'!P26,0)</f>
        <v>0</v>
      </c>
      <c r="I26" s="9">
        <f>IF('Бланк заказа'!F52=1,'Бланк заказа'!P26,0)</f>
        <v>0</v>
      </c>
      <c r="J26" s="9">
        <f>IF('Бланк заказа'!G52=1,'Бланк заказа'!P26,0)</f>
        <v>0</v>
      </c>
      <c r="K26" s="4">
        <f>'Бланк заказа'!I52</f>
        <v>0</v>
      </c>
      <c r="L26" s="4">
        <f>'Бланк заказа'!J52</f>
        <v>0</v>
      </c>
      <c r="M26" s="4">
        <f>'Бланк заказа'!L52</f>
        <v>0</v>
      </c>
      <c r="N26" s="4">
        <f>'Бланк заказа'!M52</f>
        <v>0</v>
      </c>
      <c r="O26" s="10">
        <f>'Бланк заказа'!P52</f>
        <v>0</v>
      </c>
    </row>
    <row r="27" spans="1:15" s="16" customFormat="1" x14ac:dyDescent="0.25">
      <c r="A27" s="25">
        <f>'Бланк заказа'!A53</f>
        <v>25</v>
      </c>
      <c r="B27" s="4">
        <f>IF('Бланк заказа'!B53,'Бланк заказа'!C22,0)</f>
        <v>0</v>
      </c>
      <c r="C27" s="4">
        <f>IF('Бланк заказа'!B53,'Бланк заказа'!P25,0)</f>
        <v>0</v>
      </c>
      <c r="D27" s="6">
        <f>'Бланк заказа'!B53</f>
        <v>0</v>
      </c>
      <c r="E27" s="6">
        <f>'Бланк заказа'!E53</f>
        <v>0</v>
      </c>
      <c r="F27" s="6">
        <f>'Бланк заказа'!H53</f>
        <v>0</v>
      </c>
      <c r="G27" s="9">
        <f>IF('Бланк заказа'!C53=1,'Бланк заказа'!P26,0)</f>
        <v>0</v>
      </c>
      <c r="H27" s="9">
        <f>IF('Бланк заказа'!D53=1,'Бланк заказа'!P26,0)</f>
        <v>0</v>
      </c>
      <c r="I27" s="9">
        <f>IF('Бланк заказа'!F53=1,'Бланк заказа'!P26,0)</f>
        <v>0</v>
      </c>
      <c r="J27" s="9">
        <f>IF('Бланк заказа'!G53=1,'Бланк заказа'!P26,0)</f>
        <v>0</v>
      </c>
      <c r="K27" s="4">
        <f>'Бланк заказа'!I53</f>
        <v>0</v>
      </c>
      <c r="L27" s="4">
        <f>'Бланк заказа'!J53</f>
        <v>0</v>
      </c>
      <c r="M27" s="4">
        <f>'Бланк заказа'!L53</f>
        <v>0</v>
      </c>
      <c r="N27" s="4">
        <f>'Бланк заказа'!M53</f>
        <v>0</v>
      </c>
      <c r="O27" s="10">
        <f>'Бланк заказа'!P53</f>
        <v>0</v>
      </c>
    </row>
  </sheetData>
  <mergeCells count="2">
    <mergeCell ref="D1:F1"/>
    <mergeCell ref="G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workbookViewId="0">
      <selection activeCell="L13" sqref="L13"/>
    </sheetView>
  </sheetViews>
  <sheetFormatPr defaultRowHeight="15" x14ac:dyDescent="0.25"/>
  <cols>
    <col min="1" max="1" width="7" style="15" customWidth="1"/>
    <col min="2" max="2" width="10" style="16" customWidth="1"/>
    <col min="3" max="3" width="9.28515625" style="14" customWidth="1"/>
    <col min="4" max="4" width="10" style="14" customWidth="1"/>
    <col min="5" max="5" width="9.42578125" style="14" customWidth="1"/>
    <col min="6" max="6" width="9.140625" style="14"/>
    <col min="7" max="7" width="7.28515625" style="14" customWidth="1"/>
    <col min="8" max="8" width="11.7109375" style="14" customWidth="1"/>
    <col min="9" max="9" width="11.42578125" style="14" customWidth="1"/>
    <col min="10" max="10" width="12.28515625" style="14" customWidth="1"/>
    <col min="11" max="11" width="13.28515625" style="1" customWidth="1"/>
    <col min="12" max="12" width="36.140625" style="14" customWidth="1"/>
    <col min="13" max="16384" width="9.140625" style="14"/>
  </cols>
  <sheetData>
    <row r="1" spans="1:12" ht="76.5" x14ac:dyDescent="0.25">
      <c r="A1" s="5"/>
      <c r="B1" s="11" t="s">
        <v>78</v>
      </c>
      <c r="C1" s="12" t="s">
        <v>79</v>
      </c>
      <c r="D1" s="456" t="s">
        <v>26</v>
      </c>
      <c r="E1" s="457"/>
      <c r="F1" s="458"/>
      <c r="G1" s="459" t="s">
        <v>27</v>
      </c>
      <c r="H1" s="459"/>
      <c r="I1" s="459"/>
      <c r="J1" s="459"/>
      <c r="K1" s="13" t="s">
        <v>28</v>
      </c>
      <c r="L1" s="13" t="s">
        <v>29</v>
      </c>
    </row>
    <row r="2" spans="1:12" x14ac:dyDescent="0.25">
      <c r="A2" s="5"/>
      <c r="B2" s="6" t="s">
        <v>0</v>
      </c>
      <c r="C2" s="7"/>
      <c r="D2" s="7" t="s">
        <v>81</v>
      </c>
      <c r="E2" s="7" t="s">
        <v>44</v>
      </c>
      <c r="F2" s="7" t="s">
        <v>30</v>
      </c>
      <c r="G2" s="7" t="s">
        <v>31</v>
      </c>
      <c r="H2" s="7" t="s">
        <v>32</v>
      </c>
      <c r="I2" s="7" t="s">
        <v>33</v>
      </c>
      <c r="J2" s="7" t="s">
        <v>34</v>
      </c>
      <c r="K2" s="8" t="s">
        <v>35</v>
      </c>
      <c r="L2" s="7" t="s">
        <v>36</v>
      </c>
    </row>
    <row r="3" spans="1:12" s="16" customFormat="1" x14ac:dyDescent="0.25">
      <c r="A3" s="25">
        <f>'Бланк заказа'!A29</f>
        <v>1</v>
      </c>
      <c r="B3" s="4">
        <f>IF('Бланк заказа'!B29,'Бланк заказа'!C22,0)</f>
        <v>0</v>
      </c>
      <c r="C3" s="4">
        <f>IF('Бланк заказа'!B29,'Бланк заказа'!P25,0)</f>
        <v>0</v>
      </c>
      <c r="D3" s="6">
        <f>'Бланк заказа'!B29</f>
        <v>0</v>
      </c>
      <c r="E3" s="6">
        <f>'Бланк заказа'!E29</f>
        <v>0</v>
      </c>
      <c r="F3" s="6">
        <f>'Бланк заказа'!H29</f>
        <v>0</v>
      </c>
      <c r="G3" s="9">
        <f>IF('Бланк заказа'!C29=1,'Бланк заказа'!P26,0)</f>
        <v>0</v>
      </c>
      <c r="H3" s="9">
        <f>IF('Бланк заказа'!D29=1,'Бланк заказа'!P26,0)</f>
        <v>0</v>
      </c>
      <c r="I3" s="9">
        <f>IF('Бланк заказа'!F29=1,'Бланк заказа'!P26,0)</f>
        <v>0</v>
      </c>
      <c r="J3" s="9">
        <f>IF('Бланк заказа'!G29=1,'Бланк заказа'!P26,0)</f>
        <v>0</v>
      </c>
      <c r="K3" s="116">
        <f>IF('Бланк заказа'!I29="Y",1,0)</f>
        <v>0</v>
      </c>
      <c r="L3" s="10">
        <f>'Бланк заказа'!P29</f>
        <v>0</v>
      </c>
    </row>
    <row r="4" spans="1:12" s="16" customFormat="1" x14ac:dyDescent="0.25">
      <c r="A4" s="25">
        <f>'Бланк заказа'!A30</f>
        <v>2</v>
      </c>
      <c r="B4" s="4">
        <f>IF('Бланк заказа'!B30,'Бланк заказа'!C22,0)</f>
        <v>0</v>
      </c>
      <c r="C4" s="4">
        <f>IF('Бланк заказа'!B30,'Бланк заказа'!P25,0)</f>
        <v>0</v>
      </c>
      <c r="D4" s="6">
        <f>'Бланк заказа'!B30</f>
        <v>0</v>
      </c>
      <c r="E4" s="6">
        <f>'Бланк заказа'!E30</f>
        <v>0</v>
      </c>
      <c r="F4" s="6">
        <f>'Бланк заказа'!H30</f>
        <v>0</v>
      </c>
      <c r="G4" s="9">
        <f>IF('Бланк заказа'!C30=1,'Бланк заказа'!P26,0)</f>
        <v>0</v>
      </c>
      <c r="H4" s="9">
        <f>IF('Бланк заказа'!D30=1,'Бланк заказа'!P26,0)</f>
        <v>0</v>
      </c>
      <c r="I4" s="9">
        <f>IF('Бланк заказа'!F30=1,'Бланк заказа'!P26,0)</f>
        <v>0</v>
      </c>
      <c r="J4" s="9">
        <f>IF('Бланк заказа'!G30=1,'Бланк заказа'!P26,0)</f>
        <v>0</v>
      </c>
      <c r="K4" s="116">
        <f>IF('Бланк заказа'!I30="Y",1,0)</f>
        <v>0</v>
      </c>
      <c r="L4" s="10">
        <f>'Бланк заказа'!P30</f>
        <v>0</v>
      </c>
    </row>
    <row r="5" spans="1:12" s="16" customFormat="1" x14ac:dyDescent="0.25">
      <c r="A5" s="25">
        <f>'Бланк заказа'!A31</f>
        <v>3</v>
      </c>
      <c r="B5" s="4">
        <f>IF('Бланк заказа'!B31,'Бланк заказа'!C22,0)</f>
        <v>0</v>
      </c>
      <c r="C5" s="4">
        <f>IF('Бланк заказа'!B31,'Бланк заказа'!P25,0)</f>
        <v>0</v>
      </c>
      <c r="D5" s="6">
        <f>'Бланк заказа'!B31</f>
        <v>0</v>
      </c>
      <c r="E5" s="6">
        <f>'Бланк заказа'!E31</f>
        <v>0</v>
      </c>
      <c r="F5" s="6">
        <f>'Бланк заказа'!H31</f>
        <v>0</v>
      </c>
      <c r="G5" s="9">
        <f>IF('Бланк заказа'!C31=1,'Бланк заказа'!P26,0)</f>
        <v>0</v>
      </c>
      <c r="H5" s="9">
        <f>IF('Бланк заказа'!D31=1,'Бланк заказа'!P26,0)</f>
        <v>0</v>
      </c>
      <c r="I5" s="9">
        <f>IF('Бланк заказа'!F31=1,'Бланк заказа'!P26,0)</f>
        <v>0</v>
      </c>
      <c r="J5" s="9">
        <f>IF('Бланк заказа'!G31=1,'Бланк заказа'!P26,0)</f>
        <v>0</v>
      </c>
      <c r="K5" s="116">
        <f>IF('Бланк заказа'!I31="Y",1,0)</f>
        <v>0</v>
      </c>
      <c r="L5" s="10">
        <f>'Бланк заказа'!P31</f>
        <v>0</v>
      </c>
    </row>
    <row r="6" spans="1:12" s="16" customFormat="1" x14ac:dyDescent="0.25">
      <c r="A6" s="25">
        <f>'Бланк заказа'!A32</f>
        <v>4</v>
      </c>
      <c r="B6" s="4">
        <f>IF('Бланк заказа'!B32,'Бланк заказа'!C22,0)</f>
        <v>0</v>
      </c>
      <c r="C6" s="4">
        <f>IF('Бланк заказа'!B32,'Бланк заказа'!P25,0)</f>
        <v>0</v>
      </c>
      <c r="D6" s="6">
        <f>'Бланк заказа'!B32</f>
        <v>0</v>
      </c>
      <c r="E6" s="6">
        <f>'Бланк заказа'!E32</f>
        <v>0</v>
      </c>
      <c r="F6" s="6">
        <f>'Бланк заказа'!H32</f>
        <v>0</v>
      </c>
      <c r="G6" s="9">
        <f>IF('Бланк заказа'!C32=1,'Бланк заказа'!P26,0)</f>
        <v>0</v>
      </c>
      <c r="H6" s="9">
        <f>IF('Бланк заказа'!D32=1,'Бланк заказа'!P26,0)</f>
        <v>0</v>
      </c>
      <c r="I6" s="9">
        <f>IF('Бланк заказа'!F32=1,'Бланк заказа'!P26,0)</f>
        <v>0</v>
      </c>
      <c r="J6" s="9">
        <f>IF('Бланк заказа'!G32=1,'Бланк заказа'!P26,0)</f>
        <v>0</v>
      </c>
      <c r="K6" s="116">
        <f>IF('Бланк заказа'!I32="Y",1,0)</f>
        <v>0</v>
      </c>
      <c r="L6" s="10">
        <f>'Бланк заказа'!P32</f>
        <v>0</v>
      </c>
    </row>
    <row r="7" spans="1:12" s="16" customFormat="1" x14ac:dyDescent="0.25">
      <c r="A7" s="25">
        <f>'Бланк заказа'!A33</f>
        <v>5</v>
      </c>
      <c r="B7" s="4">
        <f>IF('Бланк заказа'!B33,'Бланк заказа'!C22,0)</f>
        <v>0</v>
      </c>
      <c r="C7" s="4">
        <f>IF('Бланк заказа'!B33,'Бланк заказа'!P25,0)</f>
        <v>0</v>
      </c>
      <c r="D7" s="6">
        <f>'Бланк заказа'!B33</f>
        <v>0</v>
      </c>
      <c r="E7" s="6">
        <f>'Бланк заказа'!E33</f>
        <v>0</v>
      </c>
      <c r="F7" s="6">
        <f>'Бланк заказа'!H33</f>
        <v>0</v>
      </c>
      <c r="G7" s="9">
        <f>IF('Бланк заказа'!C33=1,'Бланк заказа'!P26,0)</f>
        <v>0</v>
      </c>
      <c r="H7" s="9">
        <f>IF('Бланк заказа'!D33=1,'Бланк заказа'!P26,0)</f>
        <v>0</v>
      </c>
      <c r="I7" s="9">
        <f>IF('Бланк заказа'!F33=1,'Бланк заказа'!P26,0)</f>
        <v>0</v>
      </c>
      <c r="J7" s="9">
        <f>IF('Бланк заказа'!G33=1,'Бланк заказа'!P26,0)</f>
        <v>0</v>
      </c>
      <c r="K7" s="116">
        <f>IF('Бланк заказа'!I33="Y",1,0)</f>
        <v>0</v>
      </c>
      <c r="L7" s="10">
        <f>'Бланк заказа'!P33</f>
        <v>0</v>
      </c>
    </row>
    <row r="8" spans="1:12" s="16" customFormat="1" x14ac:dyDescent="0.25">
      <c r="A8" s="25">
        <f>'Бланк заказа'!A34</f>
        <v>6</v>
      </c>
      <c r="B8" s="4">
        <f>IF('Бланк заказа'!B34,'Бланк заказа'!C22,0)</f>
        <v>0</v>
      </c>
      <c r="C8" s="4">
        <f>IF('Бланк заказа'!B34,'Бланк заказа'!P25,0)</f>
        <v>0</v>
      </c>
      <c r="D8" s="6">
        <f>'Бланк заказа'!B34</f>
        <v>0</v>
      </c>
      <c r="E8" s="6">
        <f>'Бланк заказа'!E34</f>
        <v>0</v>
      </c>
      <c r="F8" s="6">
        <f>'Бланк заказа'!H34</f>
        <v>0</v>
      </c>
      <c r="G8" s="9">
        <f>IF('Бланк заказа'!C34=1,'Бланк заказа'!P26,0)</f>
        <v>0</v>
      </c>
      <c r="H8" s="9">
        <f>IF('Бланк заказа'!D34=1,'Бланк заказа'!P26,0)</f>
        <v>0</v>
      </c>
      <c r="I8" s="9">
        <f>IF('Бланк заказа'!F34=1,'Бланк заказа'!P26,0)</f>
        <v>0</v>
      </c>
      <c r="J8" s="9">
        <f>IF('Бланк заказа'!G34=1,'Бланк заказа'!P26,0)</f>
        <v>0</v>
      </c>
      <c r="K8" s="116">
        <f>IF('Бланк заказа'!I34="Y",1,0)</f>
        <v>0</v>
      </c>
      <c r="L8" s="10">
        <f>'Бланк заказа'!P34</f>
        <v>0</v>
      </c>
    </row>
    <row r="9" spans="1:12" s="16" customFormat="1" x14ac:dyDescent="0.25">
      <c r="A9" s="25">
        <f>'Бланк заказа'!A35</f>
        <v>7</v>
      </c>
      <c r="B9" s="4">
        <f>IF('Бланк заказа'!B35,'Бланк заказа'!C22,0)</f>
        <v>0</v>
      </c>
      <c r="C9" s="4">
        <f>IF('Бланк заказа'!B35,'Бланк заказа'!P25,0)</f>
        <v>0</v>
      </c>
      <c r="D9" s="6">
        <f>'Бланк заказа'!B35</f>
        <v>0</v>
      </c>
      <c r="E9" s="6">
        <f>'Бланк заказа'!E35</f>
        <v>0</v>
      </c>
      <c r="F9" s="6">
        <f>'Бланк заказа'!H35</f>
        <v>0</v>
      </c>
      <c r="G9" s="9">
        <f>IF('Бланк заказа'!C35=1,'Бланк заказа'!P26,0)</f>
        <v>0</v>
      </c>
      <c r="H9" s="9">
        <f>IF('Бланк заказа'!D35=1,'Бланк заказа'!P26,0)</f>
        <v>0</v>
      </c>
      <c r="I9" s="9">
        <f>IF('Бланк заказа'!F35=1,'Бланк заказа'!P26,0)</f>
        <v>0</v>
      </c>
      <c r="J9" s="9">
        <f>IF('Бланк заказа'!G35=1,'Бланк заказа'!P26,0)</f>
        <v>0</v>
      </c>
      <c r="K9" s="116">
        <f>IF('Бланк заказа'!I35="Y",1,0)</f>
        <v>0</v>
      </c>
      <c r="L9" s="10">
        <f>'Бланк заказа'!P35</f>
        <v>0</v>
      </c>
    </row>
    <row r="10" spans="1:12" s="16" customFormat="1" x14ac:dyDescent="0.25">
      <c r="A10" s="25">
        <f>'Бланк заказа'!A36</f>
        <v>8</v>
      </c>
      <c r="B10" s="4">
        <f>IF('Бланк заказа'!B36,'Бланк заказа'!C22,0)</f>
        <v>0</v>
      </c>
      <c r="C10" s="4">
        <f>IF('Бланк заказа'!B36,'Бланк заказа'!P25,0)</f>
        <v>0</v>
      </c>
      <c r="D10" s="6">
        <f>'Бланк заказа'!B36</f>
        <v>0</v>
      </c>
      <c r="E10" s="6">
        <f>'Бланк заказа'!E36</f>
        <v>0</v>
      </c>
      <c r="F10" s="6">
        <f>'Бланк заказа'!H36</f>
        <v>0</v>
      </c>
      <c r="G10" s="9">
        <f>IF('Бланк заказа'!C36=1,'Бланк заказа'!P26,0)</f>
        <v>0</v>
      </c>
      <c r="H10" s="9">
        <f>IF('Бланк заказа'!D36=1,'Бланк заказа'!P26,0)</f>
        <v>0</v>
      </c>
      <c r="I10" s="9">
        <f>IF('Бланк заказа'!F36=1,'Бланк заказа'!P26,0)</f>
        <v>0</v>
      </c>
      <c r="J10" s="9">
        <f>IF('Бланк заказа'!G36=1,'Бланк заказа'!P26,0)</f>
        <v>0</v>
      </c>
      <c r="K10" s="116">
        <f>IF('Бланк заказа'!I36="Y",1,0)</f>
        <v>0</v>
      </c>
      <c r="L10" s="10">
        <f>'Бланк заказа'!P36</f>
        <v>0</v>
      </c>
    </row>
    <row r="11" spans="1:12" s="16" customFormat="1" x14ac:dyDescent="0.25">
      <c r="A11" s="25">
        <f>'Бланк заказа'!A37</f>
        <v>9</v>
      </c>
      <c r="B11" s="4">
        <f>IF('Бланк заказа'!B37,'Бланк заказа'!C22,0)</f>
        <v>0</v>
      </c>
      <c r="C11" s="4">
        <f>IF('Бланк заказа'!B37,'Бланк заказа'!P25,0)</f>
        <v>0</v>
      </c>
      <c r="D11" s="6">
        <f>'Бланк заказа'!B37</f>
        <v>0</v>
      </c>
      <c r="E11" s="6">
        <f>'Бланк заказа'!E37</f>
        <v>0</v>
      </c>
      <c r="F11" s="6">
        <f>'Бланк заказа'!H37</f>
        <v>0</v>
      </c>
      <c r="G11" s="9">
        <f>IF('Бланк заказа'!C37=1,'Бланк заказа'!P26,0)</f>
        <v>0</v>
      </c>
      <c r="H11" s="9">
        <f>IF('Бланк заказа'!D37=1,'Бланк заказа'!P26,0)</f>
        <v>0</v>
      </c>
      <c r="I11" s="9">
        <f>IF('Бланк заказа'!F37=1,'Бланк заказа'!P26,0)</f>
        <v>0</v>
      </c>
      <c r="J11" s="9">
        <f>IF('Бланк заказа'!G37=1,'Бланк заказа'!P26,0)</f>
        <v>0</v>
      </c>
      <c r="K11" s="116">
        <f>IF('Бланк заказа'!I37="Y",1,0)</f>
        <v>0</v>
      </c>
      <c r="L11" s="10">
        <f>'Бланк заказа'!P37</f>
        <v>0</v>
      </c>
    </row>
    <row r="12" spans="1:12" s="16" customFormat="1" x14ac:dyDescent="0.25">
      <c r="A12" s="25">
        <f>'Бланк заказа'!A38</f>
        <v>10</v>
      </c>
      <c r="B12" s="4">
        <f>IF('Бланк заказа'!B38,'Бланк заказа'!C22,0)</f>
        <v>0</v>
      </c>
      <c r="C12" s="4">
        <f>IF('Бланк заказа'!B38,'Бланк заказа'!P25,0)</f>
        <v>0</v>
      </c>
      <c r="D12" s="6">
        <f>'Бланк заказа'!B38</f>
        <v>0</v>
      </c>
      <c r="E12" s="6">
        <f>'Бланк заказа'!E38</f>
        <v>0</v>
      </c>
      <c r="F12" s="6">
        <f>'Бланк заказа'!H38</f>
        <v>0</v>
      </c>
      <c r="G12" s="9">
        <f>IF('Бланк заказа'!C38=1,'Бланк заказа'!P26,0)</f>
        <v>0</v>
      </c>
      <c r="H12" s="9">
        <f>IF('Бланк заказа'!D38=1,'Бланк заказа'!P26,0)</f>
        <v>0</v>
      </c>
      <c r="I12" s="9">
        <f>IF('Бланк заказа'!F38=1,'Бланк заказа'!P26,0)</f>
        <v>0</v>
      </c>
      <c r="J12" s="9">
        <f>IF('Бланк заказа'!G38=1,'Бланк заказа'!P26,0)</f>
        <v>0</v>
      </c>
      <c r="K12" s="116">
        <f>IF('Бланк заказа'!I38="Y",1,0)</f>
        <v>0</v>
      </c>
      <c r="L12" s="10">
        <f>'Бланк заказа'!P38</f>
        <v>0</v>
      </c>
    </row>
    <row r="13" spans="1:12" s="16" customFormat="1" x14ac:dyDescent="0.25">
      <c r="A13" s="25">
        <f>'Бланк заказа'!A39</f>
        <v>11</v>
      </c>
      <c r="B13" s="4">
        <f>IF('Бланк заказа'!B39,'Бланк заказа'!C22,0)</f>
        <v>0</v>
      </c>
      <c r="C13" s="4">
        <f>IF('Бланк заказа'!B39,'Бланк заказа'!P25,0)</f>
        <v>0</v>
      </c>
      <c r="D13" s="6">
        <f>'Бланк заказа'!B39</f>
        <v>0</v>
      </c>
      <c r="E13" s="6">
        <f>'Бланк заказа'!E39</f>
        <v>0</v>
      </c>
      <c r="F13" s="6">
        <f>'Бланк заказа'!H39</f>
        <v>0</v>
      </c>
      <c r="G13" s="9">
        <f>IF('Бланк заказа'!C39=1,'Бланк заказа'!P26,0)</f>
        <v>0</v>
      </c>
      <c r="H13" s="9">
        <f>IF('Бланк заказа'!D39=1,'Бланк заказа'!P26,0)</f>
        <v>0</v>
      </c>
      <c r="I13" s="9">
        <f>IF('Бланк заказа'!F39=1,'Бланк заказа'!P26,0)</f>
        <v>0</v>
      </c>
      <c r="J13" s="9">
        <f>IF('Бланк заказа'!G39=1,'Бланк заказа'!P26,0)</f>
        <v>0</v>
      </c>
      <c r="K13" s="116">
        <f>IF('Бланк заказа'!I39="Y",1,0)</f>
        <v>0</v>
      </c>
      <c r="L13" s="10">
        <f>'Бланк заказа'!P39</f>
        <v>0</v>
      </c>
    </row>
    <row r="14" spans="1:12" s="16" customFormat="1" x14ac:dyDescent="0.25">
      <c r="A14" s="25">
        <f>'Бланк заказа'!A40</f>
        <v>12</v>
      </c>
      <c r="B14" s="4">
        <f>IF('Бланк заказа'!B40,'Бланк заказа'!C22,0)</f>
        <v>0</v>
      </c>
      <c r="C14" s="4">
        <f>IF('Бланк заказа'!B40,'Бланк заказа'!P25,0)</f>
        <v>0</v>
      </c>
      <c r="D14" s="6">
        <f>'Бланк заказа'!B40</f>
        <v>0</v>
      </c>
      <c r="E14" s="6">
        <f>'Бланк заказа'!E40</f>
        <v>0</v>
      </c>
      <c r="F14" s="6">
        <f>'Бланк заказа'!H40</f>
        <v>0</v>
      </c>
      <c r="G14" s="9">
        <f>IF('Бланк заказа'!C40=1,'Бланк заказа'!P26,0)</f>
        <v>0</v>
      </c>
      <c r="H14" s="9">
        <f>IF('Бланк заказа'!D40=1,'Бланк заказа'!P26,0)</f>
        <v>0</v>
      </c>
      <c r="I14" s="9">
        <f>IF('Бланк заказа'!F40=1,'Бланк заказа'!P26,0)</f>
        <v>0</v>
      </c>
      <c r="J14" s="9">
        <f>IF('Бланк заказа'!G40=1,'Бланк заказа'!P26,0)</f>
        <v>0</v>
      </c>
      <c r="K14" s="116">
        <f>IF('Бланк заказа'!I40="Y",1,0)</f>
        <v>0</v>
      </c>
      <c r="L14" s="10">
        <f>'Бланк заказа'!P40</f>
        <v>0</v>
      </c>
    </row>
    <row r="15" spans="1:12" s="16" customFormat="1" x14ac:dyDescent="0.25">
      <c r="A15" s="25">
        <f>'Бланк заказа'!A41</f>
        <v>13</v>
      </c>
      <c r="B15" s="4">
        <f>IF('Бланк заказа'!B41,'Бланк заказа'!C22,0)</f>
        <v>0</v>
      </c>
      <c r="C15" s="4">
        <f>IF('Бланк заказа'!B41,'Бланк заказа'!P25,0)</f>
        <v>0</v>
      </c>
      <c r="D15" s="6">
        <f>'Бланк заказа'!B41</f>
        <v>0</v>
      </c>
      <c r="E15" s="6">
        <f>'Бланк заказа'!E41</f>
        <v>0</v>
      </c>
      <c r="F15" s="6">
        <f>'Бланк заказа'!H41</f>
        <v>0</v>
      </c>
      <c r="G15" s="9">
        <f>IF('Бланк заказа'!C41=1,'Бланк заказа'!P26,0)</f>
        <v>0</v>
      </c>
      <c r="H15" s="9">
        <f>IF('Бланк заказа'!D41=1,'Бланк заказа'!P26,0)</f>
        <v>0</v>
      </c>
      <c r="I15" s="9">
        <f>IF('Бланк заказа'!F41=1,'Бланк заказа'!P26,0)</f>
        <v>0</v>
      </c>
      <c r="J15" s="9">
        <f>IF('Бланк заказа'!G41=1,'Бланк заказа'!P26,0)</f>
        <v>0</v>
      </c>
      <c r="K15" s="116">
        <f>IF('Бланк заказа'!I41="Y",1,0)</f>
        <v>0</v>
      </c>
      <c r="L15" s="10">
        <f>'Бланк заказа'!P41</f>
        <v>0</v>
      </c>
    </row>
    <row r="16" spans="1:12" s="16" customFormat="1" x14ac:dyDescent="0.25">
      <c r="A16" s="25">
        <f>'Бланк заказа'!A42</f>
        <v>14</v>
      </c>
      <c r="B16" s="4">
        <f>IF('Бланк заказа'!B42,'Бланк заказа'!C22,0)</f>
        <v>0</v>
      </c>
      <c r="C16" s="4">
        <f>IF('Бланк заказа'!B42,'Бланк заказа'!P25,0)</f>
        <v>0</v>
      </c>
      <c r="D16" s="6">
        <f>'Бланк заказа'!B42</f>
        <v>0</v>
      </c>
      <c r="E16" s="6">
        <f>'Бланк заказа'!E42</f>
        <v>0</v>
      </c>
      <c r="F16" s="6">
        <f>'Бланк заказа'!H42</f>
        <v>0</v>
      </c>
      <c r="G16" s="9">
        <f>IF('Бланк заказа'!C42=1,'Бланк заказа'!P26,0)</f>
        <v>0</v>
      </c>
      <c r="H16" s="9">
        <f>IF('Бланк заказа'!D42=1,'Бланк заказа'!P26,0)</f>
        <v>0</v>
      </c>
      <c r="I16" s="9">
        <f>IF('Бланк заказа'!F42=1,'Бланк заказа'!P26,0)</f>
        <v>0</v>
      </c>
      <c r="J16" s="9">
        <f>IF('Бланк заказа'!G42=1,'Бланк заказа'!P26,0)</f>
        <v>0</v>
      </c>
      <c r="K16" s="116">
        <f>IF('Бланк заказа'!I42="Y",1,0)</f>
        <v>0</v>
      </c>
      <c r="L16" s="10">
        <f>'Бланк заказа'!P42</f>
        <v>0</v>
      </c>
    </row>
    <row r="17" spans="1:12" s="16" customFormat="1" x14ac:dyDescent="0.25">
      <c r="A17" s="25">
        <f>'Бланк заказа'!A43</f>
        <v>15</v>
      </c>
      <c r="B17" s="4">
        <f>IF('Бланк заказа'!B43,'Бланк заказа'!C22,0)</f>
        <v>0</v>
      </c>
      <c r="C17" s="4">
        <f>IF('Бланк заказа'!B43,'Бланк заказа'!P25,0)</f>
        <v>0</v>
      </c>
      <c r="D17" s="6">
        <f>'Бланк заказа'!B43</f>
        <v>0</v>
      </c>
      <c r="E17" s="6">
        <f>'Бланк заказа'!E43</f>
        <v>0</v>
      </c>
      <c r="F17" s="6">
        <f>'Бланк заказа'!H43</f>
        <v>0</v>
      </c>
      <c r="G17" s="9">
        <f>IF('Бланк заказа'!C43=1,'Бланк заказа'!P26,0)</f>
        <v>0</v>
      </c>
      <c r="H17" s="9">
        <f>IF('Бланк заказа'!D43=1,'Бланк заказа'!P26,0)</f>
        <v>0</v>
      </c>
      <c r="I17" s="9">
        <f>IF('Бланк заказа'!F43=1,'Бланк заказа'!P26,0)</f>
        <v>0</v>
      </c>
      <c r="J17" s="9">
        <f>IF('Бланк заказа'!G43=1,'Бланк заказа'!P26,0)</f>
        <v>0</v>
      </c>
      <c r="K17" s="116">
        <f>IF('Бланк заказа'!I43="Y",1,0)</f>
        <v>0</v>
      </c>
      <c r="L17" s="10">
        <f>'Бланк заказа'!P43</f>
        <v>0</v>
      </c>
    </row>
    <row r="18" spans="1:12" s="16" customFormat="1" x14ac:dyDescent="0.25">
      <c r="A18" s="25">
        <f>'Бланк заказа'!A44</f>
        <v>16</v>
      </c>
      <c r="B18" s="4">
        <f>IF('Бланк заказа'!B44,'Бланк заказа'!C22,0)</f>
        <v>0</v>
      </c>
      <c r="C18" s="4">
        <f>IF('Бланк заказа'!B44,'Бланк заказа'!P25,0)</f>
        <v>0</v>
      </c>
      <c r="D18" s="6">
        <f>'Бланк заказа'!B44</f>
        <v>0</v>
      </c>
      <c r="E18" s="6">
        <f>'Бланк заказа'!E44</f>
        <v>0</v>
      </c>
      <c r="F18" s="6">
        <f>'Бланк заказа'!H44</f>
        <v>0</v>
      </c>
      <c r="G18" s="9">
        <f>IF('Бланк заказа'!C44=1,'Бланк заказа'!P26,0)</f>
        <v>0</v>
      </c>
      <c r="H18" s="9">
        <f>IF('Бланк заказа'!D44=1,'Бланк заказа'!P26,0)</f>
        <v>0</v>
      </c>
      <c r="I18" s="9">
        <f>IF('Бланк заказа'!F44=1,'Бланк заказа'!P26,0)</f>
        <v>0</v>
      </c>
      <c r="J18" s="9">
        <f>IF('Бланк заказа'!G44=1,'Бланк заказа'!P26,0)</f>
        <v>0</v>
      </c>
      <c r="K18" s="116">
        <f>IF('Бланк заказа'!I44="Y",1,0)</f>
        <v>0</v>
      </c>
      <c r="L18" s="10">
        <f>'Бланк заказа'!P44</f>
        <v>0</v>
      </c>
    </row>
    <row r="19" spans="1:12" s="16" customFormat="1" x14ac:dyDescent="0.25">
      <c r="A19" s="25">
        <f>'Бланк заказа'!A45</f>
        <v>17</v>
      </c>
      <c r="B19" s="4">
        <f>IF('Бланк заказа'!B45,'Бланк заказа'!C22,0)</f>
        <v>0</v>
      </c>
      <c r="C19" s="4">
        <f>IF('Бланк заказа'!B45,'Бланк заказа'!P25,0)</f>
        <v>0</v>
      </c>
      <c r="D19" s="6">
        <f>'Бланк заказа'!B45</f>
        <v>0</v>
      </c>
      <c r="E19" s="6">
        <f>'Бланк заказа'!E45</f>
        <v>0</v>
      </c>
      <c r="F19" s="6">
        <f>'Бланк заказа'!H45</f>
        <v>0</v>
      </c>
      <c r="G19" s="9">
        <f>IF('Бланк заказа'!C45=1,'Бланк заказа'!P26,0)</f>
        <v>0</v>
      </c>
      <c r="H19" s="9">
        <f>IF('Бланк заказа'!D45=1,'Бланк заказа'!P26,0)</f>
        <v>0</v>
      </c>
      <c r="I19" s="9">
        <f>IF('Бланк заказа'!F45=1,'Бланк заказа'!P26,0)</f>
        <v>0</v>
      </c>
      <c r="J19" s="9">
        <f>IF('Бланк заказа'!G45=1,'Бланк заказа'!P26,0)</f>
        <v>0</v>
      </c>
      <c r="K19" s="116">
        <f>IF('Бланк заказа'!I45="Y",1,0)</f>
        <v>0</v>
      </c>
      <c r="L19" s="10">
        <f>'Бланк заказа'!P45</f>
        <v>0</v>
      </c>
    </row>
    <row r="20" spans="1:12" s="16" customFormat="1" x14ac:dyDescent="0.25">
      <c r="A20" s="25">
        <f>'Бланк заказа'!A46</f>
        <v>18</v>
      </c>
      <c r="B20" s="4">
        <f>IF('Бланк заказа'!B46,'Бланк заказа'!C22,0)</f>
        <v>0</v>
      </c>
      <c r="C20" s="4">
        <f>IF('Бланк заказа'!B46,'Бланк заказа'!P25,0)</f>
        <v>0</v>
      </c>
      <c r="D20" s="6">
        <f>'Бланк заказа'!B46</f>
        <v>0</v>
      </c>
      <c r="E20" s="6">
        <f>'Бланк заказа'!E46</f>
        <v>0</v>
      </c>
      <c r="F20" s="6">
        <f>'Бланк заказа'!H46</f>
        <v>0</v>
      </c>
      <c r="G20" s="9">
        <f>IF('Бланк заказа'!C46=1,'Бланк заказа'!P26,0)</f>
        <v>0</v>
      </c>
      <c r="H20" s="9">
        <f>IF('Бланк заказа'!D46=1,'Бланк заказа'!P26,0)</f>
        <v>0</v>
      </c>
      <c r="I20" s="9">
        <f>IF('Бланк заказа'!F46=1,'Бланк заказа'!P26,0)</f>
        <v>0</v>
      </c>
      <c r="J20" s="9">
        <f>IF('Бланк заказа'!G46=1,'Бланк заказа'!P26,0)</f>
        <v>0</v>
      </c>
      <c r="K20" s="116">
        <f>IF('Бланк заказа'!I46="Y",1,0)</f>
        <v>0</v>
      </c>
      <c r="L20" s="10">
        <f>'Бланк заказа'!P46</f>
        <v>0</v>
      </c>
    </row>
    <row r="21" spans="1:12" s="16" customFormat="1" x14ac:dyDescent="0.25">
      <c r="A21" s="25">
        <f>'Бланк заказа'!A47</f>
        <v>19</v>
      </c>
      <c r="B21" s="4">
        <f>IF('Бланк заказа'!B47,'Бланк заказа'!C22,0)</f>
        <v>0</v>
      </c>
      <c r="C21" s="4">
        <f>IF('Бланк заказа'!B47,'Бланк заказа'!P25,0)</f>
        <v>0</v>
      </c>
      <c r="D21" s="6">
        <f>'Бланк заказа'!B47</f>
        <v>0</v>
      </c>
      <c r="E21" s="6">
        <f>'Бланк заказа'!E47</f>
        <v>0</v>
      </c>
      <c r="F21" s="6">
        <f>'Бланк заказа'!H47</f>
        <v>0</v>
      </c>
      <c r="G21" s="9">
        <f>IF('Бланк заказа'!C47=1,'Бланк заказа'!P26,0)</f>
        <v>0</v>
      </c>
      <c r="H21" s="9">
        <f>IF('Бланк заказа'!D47=1,'Бланк заказа'!P26,0)</f>
        <v>0</v>
      </c>
      <c r="I21" s="9">
        <f>IF('Бланк заказа'!F47=1,'Бланк заказа'!P26,0)</f>
        <v>0</v>
      </c>
      <c r="J21" s="9">
        <f>IF('Бланк заказа'!G47=1,'Бланк заказа'!P26,0)</f>
        <v>0</v>
      </c>
      <c r="K21" s="116">
        <f>IF('Бланк заказа'!I47="Y",1,0)</f>
        <v>0</v>
      </c>
      <c r="L21" s="10">
        <f>'Бланк заказа'!P47</f>
        <v>0</v>
      </c>
    </row>
    <row r="22" spans="1:12" s="16" customFormat="1" x14ac:dyDescent="0.25">
      <c r="A22" s="25">
        <f>'Бланк заказа'!A48</f>
        <v>20</v>
      </c>
      <c r="B22" s="4">
        <f>IF('Бланк заказа'!B48,'Бланк заказа'!C22,0)</f>
        <v>0</v>
      </c>
      <c r="C22" s="4">
        <f>IF('Бланк заказа'!B48,'Бланк заказа'!P25,0)</f>
        <v>0</v>
      </c>
      <c r="D22" s="6">
        <f>'Бланк заказа'!B48</f>
        <v>0</v>
      </c>
      <c r="E22" s="6">
        <f>'Бланк заказа'!E48</f>
        <v>0</v>
      </c>
      <c r="F22" s="6">
        <f>'Бланк заказа'!H48</f>
        <v>0</v>
      </c>
      <c r="G22" s="9">
        <f>IF('Бланк заказа'!C48=1,'Бланк заказа'!P26,0)</f>
        <v>0</v>
      </c>
      <c r="H22" s="9">
        <f>IF('Бланк заказа'!D48=1,'Бланк заказа'!P26,0)</f>
        <v>0</v>
      </c>
      <c r="I22" s="9">
        <f>IF('Бланк заказа'!F48=1,'Бланк заказа'!P26,0)</f>
        <v>0</v>
      </c>
      <c r="J22" s="9">
        <f>IF('Бланк заказа'!G48=1,'Бланк заказа'!P26,0)</f>
        <v>0</v>
      </c>
      <c r="K22" s="116">
        <f>IF('Бланк заказа'!I48="Y",1,0)</f>
        <v>0</v>
      </c>
      <c r="L22" s="10">
        <f>'Бланк заказа'!P48</f>
        <v>0</v>
      </c>
    </row>
    <row r="23" spans="1:12" s="16" customFormat="1" x14ac:dyDescent="0.25">
      <c r="A23" s="25">
        <f>'Бланк заказа'!A49</f>
        <v>21</v>
      </c>
      <c r="B23" s="4">
        <f>IF('Бланк заказа'!B49,'Бланк заказа'!C22,0)</f>
        <v>0</v>
      </c>
      <c r="C23" s="4">
        <f>IF('Бланк заказа'!B49,'Бланк заказа'!P25,0)</f>
        <v>0</v>
      </c>
      <c r="D23" s="6">
        <f>'Бланк заказа'!B49</f>
        <v>0</v>
      </c>
      <c r="E23" s="6">
        <f>'Бланк заказа'!E49</f>
        <v>0</v>
      </c>
      <c r="F23" s="6">
        <f>'Бланк заказа'!H49</f>
        <v>0</v>
      </c>
      <c r="G23" s="9">
        <f>IF('Бланк заказа'!C49=1,'Бланк заказа'!P26,0)</f>
        <v>0</v>
      </c>
      <c r="H23" s="9">
        <f>IF('Бланк заказа'!D49=1,'Бланк заказа'!P26,0)</f>
        <v>0</v>
      </c>
      <c r="I23" s="9">
        <f>IF('Бланк заказа'!F49=1,'Бланк заказа'!P26,0)</f>
        <v>0</v>
      </c>
      <c r="J23" s="9">
        <f>IF('Бланк заказа'!G49=1,'Бланк заказа'!P26,0)</f>
        <v>0</v>
      </c>
      <c r="K23" s="116">
        <f>IF('Бланк заказа'!I49="Y",1,0)</f>
        <v>0</v>
      </c>
      <c r="L23" s="10">
        <f>'Бланк заказа'!P49</f>
        <v>0</v>
      </c>
    </row>
    <row r="24" spans="1:12" s="16" customFormat="1" x14ac:dyDescent="0.25">
      <c r="A24" s="25">
        <f>'Бланк заказа'!A50</f>
        <v>22</v>
      </c>
      <c r="B24" s="4">
        <f>IF('Бланк заказа'!B50,'Бланк заказа'!C22,0)</f>
        <v>0</v>
      </c>
      <c r="C24" s="4">
        <f>IF('Бланк заказа'!B50,'Бланк заказа'!P25,0)</f>
        <v>0</v>
      </c>
      <c r="D24" s="6">
        <f>'Бланк заказа'!B50</f>
        <v>0</v>
      </c>
      <c r="E24" s="6">
        <f>'Бланк заказа'!E50</f>
        <v>0</v>
      </c>
      <c r="F24" s="6">
        <f>'Бланк заказа'!H50</f>
        <v>0</v>
      </c>
      <c r="G24" s="9">
        <f>IF('Бланк заказа'!C50=1,'Бланк заказа'!P26,0)</f>
        <v>0</v>
      </c>
      <c r="H24" s="9">
        <f>IF('Бланк заказа'!D50=1,'Бланк заказа'!P26,0)</f>
        <v>0</v>
      </c>
      <c r="I24" s="9">
        <f>IF('Бланк заказа'!F50=1,'Бланк заказа'!P26,0)</f>
        <v>0</v>
      </c>
      <c r="J24" s="9">
        <f>IF('Бланк заказа'!G50=1,'Бланк заказа'!P26,0)</f>
        <v>0</v>
      </c>
      <c r="K24" s="116">
        <f>IF('Бланк заказа'!I50="Y",1,0)</f>
        <v>0</v>
      </c>
      <c r="L24" s="10">
        <f>'Бланк заказа'!P50</f>
        <v>0</v>
      </c>
    </row>
    <row r="25" spans="1:12" s="16" customFormat="1" x14ac:dyDescent="0.25">
      <c r="A25" s="25">
        <f>'Бланк заказа'!A51</f>
        <v>23</v>
      </c>
      <c r="B25" s="4">
        <f>IF('Бланк заказа'!B51,'Бланк заказа'!C22,0)</f>
        <v>0</v>
      </c>
      <c r="C25" s="4">
        <f>IF('Бланк заказа'!B51,'Бланк заказа'!P25,0)</f>
        <v>0</v>
      </c>
      <c r="D25" s="6">
        <f>'Бланк заказа'!B51</f>
        <v>0</v>
      </c>
      <c r="E25" s="6">
        <f>'Бланк заказа'!E51</f>
        <v>0</v>
      </c>
      <c r="F25" s="6">
        <f>'Бланк заказа'!H51</f>
        <v>0</v>
      </c>
      <c r="G25" s="9">
        <f>IF('Бланк заказа'!C51=1,'Бланк заказа'!P26,0)</f>
        <v>0</v>
      </c>
      <c r="H25" s="9">
        <f>IF('Бланк заказа'!D51=1,'Бланк заказа'!P26,0)</f>
        <v>0</v>
      </c>
      <c r="I25" s="9">
        <f>IF('Бланк заказа'!F51=1,'Бланк заказа'!P26,0)</f>
        <v>0</v>
      </c>
      <c r="J25" s="9">
        <f>IF('Бланк заказа'!G51=1,'Бланк заказа'!P26,0)</f>
        <v>0</v>
      </c>
      <c r="K25" s="116">
        <f>IF('Бланк заказа'!I51="Y",1,0)</f>
        <v>0</v>
      </c>
      <c r="L25" s="10">
        <f>'Бланк заказа'!P51</f>
        <v>0</v>
      </c>
    </row>
    <row r="26" spans="1:12" s="16" customFormat="1" x14ac:dyDescent="0.25">
      <c r="A26" s="25">
        <f>'Бланк заказа'!A52</f>
        <v>24</v>
      </c>
      <c r="B26" s="4">
        <f>IF('Бланк заказа'!B52,'Бланк заказа'!C22,0)</f>
        <v>0</v>
      </c>
      <c r="C26" s="4">
        <f>IF('Бланк заказа'!B52,'Бланк заказа'!P25,0)</f>
        <v>0</v>
      </c>
      <c r="D26" s="6">
        <f>'Бланк заказа'!B52</f>
        <v>0</v>
      </c>
      <c r="E26" s="6">
        <f>'Бланк заказа'!E52</f>
        <v>0</v>
      </c>
      <c r="F26" s="6">
        <f>'Бланк заказа'!H52</f>
        <v>0</v>
      </c>
      <c r="G26" s="9">
        <f>IF('Бланк заказа'!C52=1,'Бланк заказа'!P26,0)</f>
        <v>0</v>
      </c>
      <c r="H26" s="9">
        <f>IF('Бланк заказа'!D52=1,'Бланк заказа'!P26,0)</f>
        <v>0</v>
      </c>
      <c r="I26" s="9">
        <f>IF('Бланк заказа'!F52=1,'Бланк заказа'!P26,0)</f>
        <v>0</v>
      </c>
      <c r="J26" s="9">
        <f>IF('Бланк заказа'!G52=1,'Бланк заказа'!P26,0)</f>
        <v>0</v>
      </c>
      <c r="K26" s="116">
        <f>IF('Бланк заказа'!I52="Y",1,0)</f>
        <v>0</v>
      </c>
      <c r="L26" s="10">
        <f>'Бланк заказа'!P52</f>
        <v>0</v>
      </c>
    </row>
    <row r="27" spans="1:12" s="16" customFormat="1" x14ac:dyDescent="0.25">
      <c r="A27" s="25">
        <f>'Бланк заказа'!A53</f>
        <v>25</v>
      </c>
      <c r="B27" s="4">
        <f>IF('Бланк заказа'!B53,'Бланк заказа'!C22,0)</f>
        <v>0</v>
      </c>
      <c r="C27" s="4">
        <f>IF('Бланк заказа'!B53,'Бланк заказа'!P25,0)</f>
        <v>0</v>
      </c>
      <c r="D27" s="6">
        <f>'Бланк заказа'!B53</f>
        <v>0</v>
      </c>
      <c r="E27" s="6">
        <f>'Бланк заказа'!E53</f>
        <v>0</v>
      </c>
      <c r="F27" s="6">
        <f>'Бланк заказа'!H53</f>
        <v>0</v>
      </c>
      <c r="G27" s="9">
        <f>IF('Бланк заказа'!C53=1,'Бланк заказа'!P26,0)</f>
        <v>0</v>
      </c>
      <c r="H27" s="9">
        <f>IF('Бланк заказа'!D53=1,'Бланк заказа'!P26,0)</f>
        <v>0</v>
      </c>
      <c r="I27" s="9">
        <f>IF('Бланк заказа'!F53=1,'Бланк заказа'!P26,0)</f>
        <v>0</v>
      </c>
      <c r="J27" s="9">
        <f>IF('Бланк заказа'!G53=1,'Бланк заказа'!P26,0)</f>
        <v>0</v>
      </c>
      <c r="K27" s="116">
        <f>IF('Бланк заказа'!I53="Y",1,0)</f>
        <v>0</v>
      </c>
      <c r="L27" s="10">
        <f>'Бланк заказа'!P53</f>
        <v>0</v>
      </c>
    </row>
  </sheetData>
  <mergeCells count="2">
    <mergeCell ref="D1:F1"/>
    <mergeCell ref="G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35" sqref="G3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E A A B Q S w M E F A A C A A g A 5 F q V V G T M Y l S o A A A A + A A A A B I A H A B D b 2 5 m a W c v U G F j a 2 F n Z S 5 4 b W w g o h g A K K A U A A A A A A A A A A A A A A A A A A A A A A A A A A A A h Y 9 N D o I w G E S v Q r q n L S B K y E d Z u J X E a D R u S a 3 Q C M X 0 R 7 i b C 4 / k F S R R 1 J 3 L m b x J 3 j x u d 8 i H t v G u Q h v Z q Q w F m C J P K N 4 d p a o y 5 O z J T 1 D O Y F 3 y c 1 k J b 4 S V S Q c j M 1 R b e 0 k J 6 f s e 9 x H u d E V C S g N y K F Z b X o u 2 9 K U y t l R c o M / q + H + F G O x f M i z E i w j H c T L H s y Q A M t V Q S P V F w t E Y U y A / J S x d Y 5 0 W T D t / s w M y R S D v F + w J U E s D B B Q A A g A I A O R a l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W p V U X Q 4 d M w 8 B A A C 8 A Q A A E w A c A E Z v c m 1 1 b G F z L 1 N l Y 3 R p b 2 4 x L m 0 g o h g A K K A U A A A A A A A A A A A A A A A A A A A A A A A A A A A A p Z D B S s N A E I b v g b z D s F 4 S C I V 6 L T 0 F r x 5 s w E P p Y R t X W p r s y m a D l h C w I v W g D 9 C r P k F 7 K M Y 2 t a 8 w + 0 Z O q V D I w Y s L y z A z H / / / 7 2 Y i N m M l o X e s 7 Y 7 r u E 4 2 4 l r c A H 7 g E l e 4 x c r O c X k O X U i E c R 2 g g w s 7 s 0 / 4 b V 9 w h x V u a H f x E I u k F e Z a C 2 m u l Z 4 M l Z p 4 f t G / 5 K n o s o Y Y G 5 T 9 U E l D 7 C A 4 a p 4 x X O A n 1 r g m z c P d 2 V f 8 A r K p c M / I I e L D R L Q i z W V 2 q 3 Q a q i R P Z T S 9 E 5 n X z B M U B c P 3 w 4 Q c V 7 i 2 8 z Y L w B A L X E 7 L 0 j 9 5 E m U f i d t g B X Y G u K e u a q S o w T 7 T c G v f f u H 6 l K c n E v q 7 K 3 W f e X + / I A D B 4 x E Y n Q v f d c b y v w k 6 P 1 B L A Q I t A B Q A A g A I A O R a l V R k z G J U q A A A A P g A A A A S A A A A A A A A A A A A A A A A A A A A A A B D b 2 5 m a W c v U G F j a 2 F n Z S 5 4 b W x Q S w E C L Q A U A A I A C A D k W p V U D 8 r p q 6 Q A A A D p A A A A E w A A A A A A A A A A A A A A A A D 0 A A A A W 0 N v b n R l b n R f V H l w Z X N d L n h t b F B L A Q I t A B Q A A g A I A O R a l V R d D h 0 z D w E A A L w B A A A T A A A A A A A A A A A A A A A A A O U B A A B G b 3 J t d W x h c y 9 T Z W N 0 a W 9 u M S 5 t U E s F B g A A A A A D A A M A w g A A A E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K A A A A A A A A S A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Q t M j l U M D g 6 N T M 6 N T U u M z I 3 M T A 4 O V o i I C 8 + P E V u d H J 5 I F R 5 c G U 9 I k Z p b G x D b 2 x 1 b W 5 U e X B l c y I g V m F s d W U 9 I n N B Q T 0 9 I i A v P j x F b n R y e S B U e X B l P S J G a W x s Q 2 9 s d W 1 u T m F t Z X M i I F Z h b H V l P S J z W y Z x d W 9 0 O 9 C h 0 Y L Q v t C 7 0 L H Q t d G G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i / Q m N C 3 0 L z Q t d C 9 0 L X Q v d C 9 0 Y v Q u S D R g t C 4 0 L 8 u e 9 C h 0 Y L Q v t C 7 0 L H Q t d G G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Q o t C w 0 L H Q u 9 C 4 0 Y b Q s D I v 0 J j Q t 9 C 8 0 L X Q v d C 1 0 L 3 Q v d G L 0 L k g 0 Y L Q u N C / L n v Q o d G C 0 L 7 Q u 9 C x 0 L X R h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X b b K 9 I B s 4 T 6 s A o 7 c X G J 8 I A A A A A A I A A A A A A B B m A A A A A Q A A I A A A A L E / Q Y S X f T T a I R 5 5 r h 6 p 8 c f 9 O h P N J O L L n l H 2 G F F 0 o a + 0 A A A A A A 6 A A A A A A g A A I A A A A D J 7 / I Z 6 S z E g E F b X r u c 9 8 j 3 d n K A y E + N H Z T O 0 i z P + I H o 2 U A A A A K u 7 k i P V l l 2 E w x 5 D s v Z E Z r o p / 6 X N e T 8 h A w i l 2 F q K y Z h q P S L Y d j g g p k 6 m k k u F L R P r G 0 y k c W B v E C l C 8 y m A + l n i H 5 v s m a s U O V t m A u R 7 D p e A y 1 v 6 Q A A A A O L c F I Z T I l Q 6 E 0 A a Y u b a M 7 Q E E K H h 4 p H F O z c I N I n N y 8 d + Y h B 1 t O T r / 7 v J n n 1 w 9 3 e N A X g 1 V 0 9 q e I G z h I I N 0 O F e D q M = < / D a t a M a s h u p > 
</file>

<file path=customXml/itemProps1.xml><?xml version="1.0" encoding="utf-8"?>
<ds:datastoreItem xmlns:ds="http://schemas.openxmlformats.org/officeDocument/2006/customXml" ds:itemID="{7EC7FC2A-6A2C-43B5-BE4D-206E72E8A3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26</vt:i4>
      </vt:variant>
    </vt:vector>
  </HeadingPairs>
  <TitlesOfParts>
    <vt:vector size="31" baseType="lpstr">
      <vt:lpstr>Бланк заказа</vt:lpstr>
      <vt:lpstr>Склад отгрузка</vt:lpstr>
      <vt:lpstr>Сut Rite</vt:lpstr>
      <vt:lpstr>OptiPlaning</vt:lpstr>
      <vt:lpstr>Чертеж</vt:lpstr>
      <vt:lpstr>AGT3Д</vt:lpstr>
      <vt:lpstr>AGTSUPRAMAT</vt:lpstr>
      <vt:lpstr>AGTоднотон</vt:lpstr>
      <vt:lpstr>B.MATT</vt:lpstr>
      <vt:lpstr>CLEAFгруппа1</vt:lpstr>
      <vt:lpstr>CLEAFгруппа2</vt:lpstr>
      <vt:lpstr>CLEAFгруппа3</vt:lpstr>
      <vt:lpstr>EVOSOFT</vt:lpstr>
      <vt:lpstr>'Бланк заказа'!FENIXБЕЛгр1</vt:lpstr>
      <vt:lpstr>FENIXБЕЛгр2</vt:lpstr>
      <vt:lpstr>FENIXЦВЕТгр1</vt:lpstr>
      <vt:lpstr>FENIXЦВЕТгр2</vt:lpstr>
      <vt:lpstr>PIOMBOCLEAF</vt:lpstr>
      <vt:lpstr>SENOSANTopMattгруппа1</vt:lpstr>
      <vt:lpstr>SENOSANTopMattгруппа2</vt:lpstr>
      <vt:lpstr>SENOSANГРУППА1</vt:lpstr>
      <vt:lpstr>SENOSANГРУППА2</vt:lpstr>
      <vt:lpstr>SENOSANГРУППА3</vt:lpstr>
      <vt:lpstr>SincroWood</vt:lpstr>
      <vt:lpstr>SMARTГРУППА1</vt:lpstr>
      <vt:lpstr>SMARTГРУППА2</vt:lpstr>
      <vt:lpstr>'Бланк заказа'!Критерии</vt:lpstr>
      <vt:lpstr>материал</vt:lpstr>
      <vt:lpstr>'Бланк заказа'!Область_печати</vt:lpstr>
      <vt:lpstr>'Склад отгрузка'!Область_печати</vt:lpstr>
      <vt:lpstr>фасады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2025-07-02T12:23:06Z</dcterms:modified>
</cp:coreProperties>
</file>